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14400" windowHeight="11040" activeTab="1"/>
  </bookViews>
  <sheets>
    <sheet name="Orçamento" sheetId="1" r:id="rId1"/>
    <sheet name="Cronograma" sheetId="2" r:id="rId2"/>
    <sheet name="Resumo" sheetId="3" r:id="rId3"/>
  </sheets>
  <externalReferences>
    <externalReference r:id="rId6"/>
  </externalReferences>
  <definedNames>
    <definedName name="_xlnm._FilterDatabase" localSheetId="0" hidden="1">'Orçamento'!$A$13:$J$318</definedName>
    <definedName name="_xlfn.IFERROR" hidden="1">#NAME?</definedName>
    <definedName name="_xlfn_IFERROR">NA()</definedName>
    <definedName name="_xlnm_Print_Area_1">'Orçamento'!$A$1:$I$307</definedName>
    <definedName name="_xlnm_Print_Area_2">#REF!</definedName>
    <definedName name="_xlnm_Print_Area_3">'Resumo'!$A$1:$E$62</definedName>
    <definedName name="_xlnm_Print_Area_4">'Cronograma'!$A$1:$M$59</definedName>
    <definedName name="_xlnm_Print_Titles_1">'Orçamento'!$1:$13</definedName>
    <definedName name="_xlnm_Print_Titles_2">#REF!</definedName>
    <definedName name="_xlnm_Print_Titles_3">'Resumo'!$1:$15</definedName>
    <definedName name="_xlnm.Print_Area" localSheetId="1">'Cronograma'!$A$1:$M$66</definedName>
    <definedName name="_xlnm.Print_Area" localSheetId="0">'Orçamento'!$A$1:$I$317</definedName>
    <definedName name="_xlnm.Print_Area" localSheetId="2">'Resumo'!$A$1:$E$62</definedName>
    <definedName name="Excel_BuiltIn__FilterDatabase" localSheetId="0">'Orçamento'!$B$151:$G$152</definedName>
    <definedName name="Excel_BuiltIn_Print_Area" localSheetId="0">'Orçamento'!$A$1:$I$310</definedName>
    <definedName name="SHARED_FORMULA_0_19_0_19_0">#REF!+1</definedName>
    <definedName name="SHARED_FORMULA_6_101_6_101_4">ROUND(#REF!*#REF!,2)</definedName>
    <definedName name="SHARED_FORMULA_6_123_6_123_4">ROUND(#REF!*#REF!,2)</definedName>
    <definedName name="SHARED_FORMULA_6_131_6_131_3">#REF!*#REF!</definedName>
    <definedName name="SHARED_FORMULA_6_15_6_15_4">ROUND(#REF!*#REF!,2)</definedName>
    <definedName name="SHARED_FORMULA_6_155_6_155_3">#REF!*#REF!</definedName>
    <definedName name="SHARED_FORMULA_6_192_6_192_3">#REF!*#REF!</definedName>
    <definedName name="SHARED_FORMULA_6_212_6_212_3">#REF!*#REF!</definedName>
    <definedName name="SHARED_FORMULA_6_221_6_221_3">#REF!*#REF!</definedName>
    <definedName name="SHARED_FORMULA_6_238_6_238_3">#REF!*#REF!</definedName>
    <definedName name="SHARED_FORMULA_6_247_6_247_3">#REF!*#REF!</definedName>
    <definedName name="SHARED_FORMULA_6_292_6_292_3">#REF!*#REF!</definedName>
    <definedName name="SHARED_FORMULA_6_311_6_311_3">#REF!*#REF!</definedName>
    <definedName name="SHARED_FORMULA_6_324_6_324_3">#REF!*#REF!</definedName>
    <definedName name="SHARED_FORMULA_6_334_6_334_3">#REF!*#REF!</definedName>
    <definedName name="SHARED_FORMULA_6_354_6_354_3">#REF!*#REF!</definedName>
    <definedName name="SHARED_FORMULA_6_369_6_369_3">#REF!*#REF!</definedName>
    <definedName name="SHARED_FORMULA_6_43_6_43_3">#REF!*#REF!</definedName>
    <definedName name="SHARED_FORMULA_6_473_6_473_3">#REF!*#REF!</definedName>
    <definedName name="SHARED_FORMULA_6_481_6_481_3">#REF!*#REF!</definedName>
    <definedName name="SHARED_FORMULA_6_496_6_496_3">#REF!*#REF!</definedName>
    <definedName name="SHARED_FORMULA_6_543_6_543_3">#REF!*#REF!</definedName>
    <definedName name="SHARED_FORMULA_6_600_6_600_3">#REF!*#REF!</definedName>
    <definedName name="SHARED_FORMULA_6_67_6_67_3">#REF!*#REF!</definedName>
    <definedName name="SHARED_FORMULA_6_77_6_77_3">#REF!*#REF!</definedName>
    <definedName name="SHARED_FORMULA_6_93_6_93_4">ROUND(#REF!*#REF!,2)</definedName>
    <definedName name="SHARED_FORMULA_7_130_7_130_3">#REF!/#REF!*100</definedName>
    <definedName name="SHARED_FORMULA_7_154_7_154_3">#REF!/#REF!*100</definedName>
    <definedName name="SHARED_FORMULA_7_192_7_192_3">#REF!/#REF!*100</definedName>
    <definedName name="SHARED_FORMULA_7_212_7_212_3">#REF!/#REF!*100</definedName>
    <definedName name="SHARED_FORMULA_7_238_7_238_3">#REF!/#REF!*100</definedName>
    <definedName name="SHARED_FORMULA_7_247_7_247_3">#REF!/#REF!*100</definedName>
    <definedName name="SHARED_FORMULA_7_292_7_292_3">#REF!/#REF!*100</definedName>
    <definedName name="SHARED_FORMULA_7_311_7_311_3">#REF!/#REF!*100</definedName>
    <definedName name="SHARED_FORMULA_7_324_7_324_3">#REF!/#REF!*100</definedName>
    <definedName name="SHARED_FORMULA_7_334_7_334_3">#REF!/#REF!*100</definedName>
    <definedName name="SHARED_FORMULA_7_354_7_354_3">#REF!/#REF!*100</definedName>
    <definedName name="SHARED_FORMULA_7_369_7_369_3">#REF!/#REF!*100</definedName>
    <definedName name="SHARED_FORMULA_7_401_7_401_3">#REF!/#REF!*100</definedName>
    <definedName name="SHARED_FORMULA_7_43_7_43_3">#REF!/#REF!*100</definedName>
    <definedName name="SHARED_FORMULA_7_433_7_433_3">#REF!/#REF!*100</definedName>
    <definedName name="SHARED_FORMULA_7_465_7_465_3">#REF!/#REF!*100</definedName>
    <definedName name="SHARED_FORMULA_7_473_7_473_3">#REF!/#REF!*100</definedName>
    <definedName name="SHARED_FORMULA_7_496_7_496_3">#REF!/#REF!*100</definedName>
    <definedName name="SHARED_FORMULA_7_539_7_539_3">#REF!/#REF!*100</definedName>
    <definedName name="SHARED_FORMULA_7_547_7_547_3">#REF!/#REF!*100</definedName>
    <definedName name="SHARED_FORMULA_7_601_7_601_3">#REF!/#REF!*100</definedName>
    <definedName name="SHARED_FORMULA_7_66_7_66_3">#REF!/#REF!*100</definedName>
    <definedName name="SHARED_FORMULA_7_76_7_76_3">#REF!/#REF!*100</definedName>
    <definedName name="SHARED_FORMULA_8_19_8_19_0">#REF!*#REF!</definedName>
    <definedName name="_xlnm.Print_Titles" localSheetId="1">'Cronograma'!$A:$D</definedName>
    <definedName name="_xlnm.Print_Titles" localSheetId="0">'Orçamento'!$13:$13</definedName>
    <definedName name="_xlnm.Print_Titles" localSheetId="2">'Resumo'!$1:$15</definedName>
    <definedName name="Z_2483EC8A_7597_461B_9CFC_2FA94ACA4DFB_.wvu.FilterData" localSheetId="0" hidden="1">'Orçamento'!$A$13:$I$310</definedName>
    <definedName name="Z_29968698_A86A_456F_9240_BB3FE00129DB__wvu_FilterData" localSheetId="0">'Orçamento'!$A$13:$J$310</definedName>
    <definedName name="Z_30999B9E_2E65_4663_976F_9A54CE05102E__wvu_FilterData" localSheetId="0">'Orçamento'!$A$13:$J$310</definedName>
    <definedName name="Z_30999B9E_2E65_4663_976F_9A54CE05102E__wvu_PrintArea" localSheetId="1">'Cronograma'!$A$1:$M$65</definedName>
    <definedName name="Z_30999B9E_2E65_4663_976F_9A54CE05102E__wvu_PrintArea" localSheetId="0">'Orçamento'!$A$1:$I$318</definedName>
    <definedName name="Z_30999B9E_2E65_4663_976F_9A54CE05102E__wvu_PrintArea" localSheetId="2">'Resumo'!$A$1:$E$62</definedName>
    <definedName name="Z_30999B9E_2E65_4663_976F_9A54CE05102E__wvu_PrintTitles" localSheetId="0">'Orçamento'!$1:$13</definedName>
    <definedName name="Z_30999B9E_2E65_4663_976F_9A54CE05102E__wvu_PrintTitles" localSheetId="2">'Resumo'!$1:$15</definedName>
    <definedName name="Z_37FA8F07_9D7A_418D_BC30_0AE0C3739A19__wvu_FilterData" localSheetId="0">'Orçamento'!$A$13:$I$307</definedName>
    <definedName name="Z_37FA8F07_9D7A_418D_BC30_0AE0C3739A19__wvu_PrintArea" localSheetId="1">'Cronograma'!$A$1:$M$65</definedName>
    <definedName name="Z_37FA8F07_9D7A_418D_BC30_0AE0C3739A19__wvu_PrintArea" localSheetId="2">'Resumo'!$A$1:$E$62</definedName>
    <definedName name="Z_37FA8F07_9D7A_418D_BC30_0AE0C3739A19__wvu_PrintTitles" localSheetId="2">'Resumo'!$1:$15</definedName>
    <definedName name="Z_3B8348FD_7A00_44FD_ACF5_E6A19592872E_.wvu.Cols" localSheetId="1" hidden="1">'Cronograma'!$K:$M</definedName>
    <definedName name="Z_3B8348FD_7A00_44FD_ACF5_E6A19592872E_.wvu.Cols" localSheetId="0" hidden="1">'Orçamento'!$C:$C</definedName>
    <definedName name="Z_3B8348FD_7A00_44FD_ACF5_E6A19592872E_.wvu.FilterData" localSheetId="0" hidden="1">'Orçamento'!$A$13:$I$310</definedName>
    <definedName name="Z_3B8348FD_7A00_44FD_ACF5_E6A19592872E_.wvu.PrintArea" localSheetId="1" hidden="1">'Cronograma'!$A$1:$M$66</definedName>
    <definedName name="Z_3B8348FD_7A00_44FD_ACF5_E6A19592872E_.wvu.PrintArea" localSheetId="0" hidden="1">'Orçamento'!$A$1:$I$318</definedName>
    <definedName name="Z_3B8348FD_7A00_44FD_ACF5_E6A19592872E_.wvu.PrintArea" localSheetId="2" hidden="1">'Resumo'!$A$1:$E$62</definedName>
    <definedName name="Z_3B8348FD_7A00_44FD_ACF5_E6A19592872E_.wvu.PrintTitles" localSheetId="1" hidden="1">'Cronograma'!$A:$D</definedName>
    <definedName name="Z_3B8348FD_7A00_44FD_ACF5_E6A19592872E_.wvu.PrintTitles" localSheetId="0" hidden="1">'Orçamento'!$13:$13</definedName>
    <definedName name="Z_3B8348FD_7A00_44FD_ACF5_E6A19592872E_.wvu.PrintTitles" localSheetId="2" hidden="1">'Resumo'!$1:$15</definedName>
    <definedName name="Z_50160325_FDD6_4995_897D_2F4F0C6430EC__wvu_FilterData" localSheetId="0">'Orçamento'!$A$13:$I$307</definedName>
    <definedName name="Z_50160325_FDD6_4995_897D_2F4F0C6430EC__wvu_PrintArea" localSheetId="1">'Cronograma'!$A$1:$M$65</definedName>
    <definedName name="Z_50160325_FDD6_4995_897D_2F4F0C6430EC__wvu_PrintArea" localSheetId="0">'Orçamento'!$A$1:$I$318</definedName>
    <definedName name="Z_50160325_FDD6_4995_897D_2F4F0C6430EC__wvu_PrintArea" localSheetId="2">'Resumo'!$A$1:$E$62</definedName>
    <definedName name="Z_50160325_FDD6_4995_897D_2F4F0C6430EC__wvu_PrintTitles" localSheetId="0">'Orçamento'!$1:$13</definedName>
    <definedName name="Z_50160325_FDD6_4995_897D_2F4F0C6430EC__wvu_PrintTitles" localSheetId="2">'Resumo'!$1:$15</definedName>
    <definedName name="Z_51679F6D_52C9_495E_8CE0_A4AA589D4632__wvu_FilterData" localSheetId="0">'Orçamento'!$A$13:$I$307</definedName>
    <definedName name="Z_65A89EDC_E2EF_4E49_9370_82AFDB881213__wvu_FilterData" localSheetId="0">'Orçamento'!$A$13:$I$307</definedName>
    <definedName name="Z_8EC65F00_94CE_4AAC_901F_0F1A78C19FA2__wvu_FilterData" localSheetId="0">'Orçamento'!$A$13:$I$307</definedName>
    <definedName name="Z_B535EED3_096A_4559_AE37_6359A35C71B4_.wvu.Cols" localSheetId="1" hidden="1">'Cronograma'!$K:$M</definedName>
    <definedName name="Z_B535EED3_096A_4559_AE37_6359A35C71B4_.wvu.Cols" localSheetId="0" hidden="1">'Orçamento'!$C:$C,'Orçamento'!#REF!</definedName>
    <definedName name="Z_B535EED3_096A_4559_AE37_6359A35C71B4_.wvu.FilterData" localSheetId="0" hidden="1">'Orçamento'!$A$13:$J$310</definedName>
    <definedName name="Z_B535EED3_096A_4559_AE37_6359A35C71B4_.wvu.PrintArea" localSheetId="1" hidden="1">'Cronograma'!$A$1:$M$66</definedName>
    <definedName name="Z_B535EED3_096A_4559_AE37_6359A35C71B4_.wvu.PrintArea" localSheetId="0" hidden="1">'Orçamento'!$A$1:$I$318</definedName>
    <definedName name="Z_B535EED3_096A_4559_AE37_6359A35C71B4_.wvu.PrintArea" localSheetId="2" hidden="1">'Resumo'!$A$1:$E$62</definedName>
    <definedName name="Z_B535EED3_096A_4559_AE37_6359A35C71B4_.wvu.PrintTitles" localSheetId="1" hidden="1">'Cronograma'!$A:$D</definedName>
    <definedName name="Z_B535EED3_096A_4559_AE37_6359A35C71B4_.wvu.PrintTitles" localSheetId="0" hidden="1">'Orçamento'!$13:$13</definedName>
    <definedName name="Z_B535EED3_096A_4559_AE37_6359A35C71B4_.wvu.PrintTitles" localSheetId="2" hidden="1">'Resumo'!$1:$15</definedName>
    <definedName name="Z_CC09A366_C6A3_4857_97A0_64EABF22978D__wvu_FilterData" localSheetId="0">'Orçamento'!$A$13:$J$310</definedName>
    <definedName name="Z_CE6D2F78_279A_48FF_B90B_4CA40BF0D3DA__wvu_FilterData" localSheetId="0">'Orçamento'!$A$13:$J$310</definedName>
    <definedName name="Z_CE6D2F78_279A_48FF_B90B_4CA40BF0D3DA__wvu_PrintArea" localSheetId="1">'Cronograma'!$A$1:$M$65</definedName>
    <definedName name="Z_CE6D2F78_279A_48FF_B90B_4CA40BF0D3DA__wvu_PrintArea" localSheetId="0">'Orçamento'!$A$1:$I$318</definedName>
    <definedName name="Z_CE6D2F78_279A_48FF_B90B_4CA40BF0D3DA__wvu_PrintArea" localSheetId="2">'Resumo'!$A$1:$E$62</definedName>
    <definedName name="Z_CE6D2F78_279A_48FF_B90B_4CA40BF0D3DA__wvu_PrintTitles" localSheetId="0">'Orçamento'!$1:$13</definedName>
    <definedName name="Z_CE6D2F78_279A_48FF_B90B_4CA40BF0D3DA__wvu_PrintTitles" localSheetId="2">'Resumo'!$1:$15</definedName>
  </definedNames>
  <calcPr fullCalcOnLoad="1"/>
</workbook>
</file>

<file path=xl/sharedStrings.xml><?xml version="1.0" encoding="utf-8"?>
<sst xmlns="http://schemas.openxmlformats.org/spreadsheetml/2006/main" count="1231" uniqueCount="715">
  <si>
    <t xml:space="preserve">OBRA: </t>
  </si>
  <si>
    <t xml:space="preserve">Tipo de Intervenção: </t>
  </si>
  <si>
    <t>Área de intervenção:</t>
  </si>
  <si>
    <t>Endereço :</t>
  </si>
  <si>
    <t>Investimento:</t>
  </si>
  <si>
    <t xml:space="preserve">TAB.  REF.: </t>
  </si>
  <si>
    <t>Saldo</t>
  </si>
  <si>
    <t>ITEM</t>
  </si>
  <si>
    <t>Ref.</t>
  </si>
  <si>
    <t>DESCRIÇÃO DOS SERVIÇOS</t>
  </si>
  <si>
    <t>Un.</t>
  </si>
  <si>
    <t>Qtd.</t>
  </si>
  <si>
    <t xml:space="preserve">Preço un. </t>
  </si>
  <si>
    <t xml:space="preserve">% </t>
  </si>
  <si>
    <t>%</t>
  </si>
  <si>
    <t>R$</t>
  </si>
  <si>
    <t>01.01</t>
  </si>
  <si>
    <t>01.01.01</t>
  </si>
  <si>
    <t>01.02</t>
  </si>
  <si>
    <t>SERVIÇOS TÉCNICOS</t>
  </si>
  <si>
    <t>01.02.01</t>
  </si>
  <si>
    <t>02.01</t>
  </si>
  <si>
    <t>02.01.01</t>
  </si>
  <si>
    <t>02.01.02</t>
  </si>
  <si>
    <t>02.02</t>
  </si>
  <si>
    <t>02.02.01</t>
  </si>
  <si>
    <t>02.02.02</t>
  </si>
  <si>
    <t>03.01</t>
  </si>
  <si>
    <t>03.01.01</t>
  </si>
  <si>
    <t>03.01.02</t>
  </si>
  <si>
    <t>03.01.03</t>
  </si>
  <si>
    <t>03.01.04</t>
  </si>
  <si>
    <t>11.02.027</t>
  </si>
  <si>
    <t>ALVENARIA E OUTROS ELEMENTOS DIVISÓRIOS</t>
  </si>
  <si>
    <t>04.01</t>
  </si>
  <si>
    <t xml:space="preserve">ALVENARIA </t>
  </si>
  <si>
    <t>04.01.01</t>
  </si>
  <si>
    <t>04.01.03</t>
  </si>
  <si>
    <t>04.02</t>
  </si>
  <si>
    <t>04.02.01</t>
  </si>
  <si>
    <t>04.03</t>
  </si>
  <si>
    <t>04.03.01</t>
  </si>
  <si>
    <t>ELEMENTOS DE MADEIRA / COMPONENTES ESPECIAIS</t>
  </si>
  <si>
    <t>05.01</t>
  </si>
  <si>
    <t>PORTAS / BATENTES / FERRAGENS</t>
  </si>
  <si>
    <t>05.01.02</t>
  </si>
  <si>
    <t>05.01.04</t>
  </si>
  <si>
    <t>ELEMENTOS METÁLICOS / COMPONENTES ESPECIAIS</t>
  </si>
  <si>
    <t>06.01</t>
  </si>
  <si>
    <t>06.01.01</t>
  </si>
  <si>
    <t>06.01.02</t>
  </si>
  <si>
    <t>06.02</t>
  </si>
  <si>
    <t>06.02.01</t>
  </si>
  <si>
    <t>06.02.02</t>
  </si>
  <si>
    <t>06.02.03</t>
  </si>
  <si>
    <t>06.03</t>
  </si>
  <si>
    <t>06.03.01</t>
  </si>
  <si>
    <t>06.03.02</t>
  </si>
  <si>
    <t>06.03.03</t>
  </si>
  <si>
    <t>07.01</t>
  </si>
  <si>
    <t>07.01.01</t>
  </si>
  <si>
    <t>07.01.02</t>
  </si>
  <si>
    <t>IMPERMEABILIZAÇÃO</t>
  </si>
  <si>
    <t>INSTALAÇÃO HIDRÁULICA</t>
  </si>
  <si>
    <t>08.01</t>
  </si>
  <si>
    <t>08.01.01</t>
  </si>
  <si>
    <t>08.01.02</t>
  </si>
  <si>
    <t>un</t>
  </si>
  <si>
    <t>SERVIÇOS EM REDE DE ÁGUA FRIA</t>
  </si>
  <si>
    <t>08.04.023</t>
  </si>
  <si>
    <t>SERVIÇOS DE REDE DE ESGOTO</t>
  </si>
  <si>
    <t>INSTALAÇÃO ELÉTRICA</t>
  </si>
  <si>
    <t>09.01</t>
  </si>
  <si>
    <t>SERVIÇO DE INTERLIGAÇAO / LIGAÇAO / QUADRO GERAL</t>
  </si>
  <si>
    <t>09.01.01</t>
  </si>
  <si>
    <t>09.01.02</t>
  </si>
  <si>
    <t>09.01.03</t>
  </si>
  <si>
    <t>09.01.04</t>
  </si>
  <si>
    <t>09.01.05</t>
  </si>
  <si>
    <t>09.01.06</t>
  </si>
  <si>
    <t>09.01.07</t>
  </si>
  <si>
    <t>09.01.08</t>
  </si>
  <si>
    <t>09.02</t>
  </si>
  <si>
    <t>09.02.01</t>
  </si>
  <si>
    <t>09.02.02</t>
  </si>
  <si>
    <t>09.02.03</t>
  </si>
  <si>
    <t>09.02.04</t>
  </si>
  <si>
    <t>FORRO</t>
  </si>
  <si>
    <t>10.01</t>
  </si>
  <si>
    <t>10.01.01</t>
  </si>
  <si>
    <t>11.01</t>
  </si>
  <si>
    <t>11.01.01</t>
  </si>
  <si>
    <t>11.01.02</t>
  </si>
  <si>
    <t>REVESTIMENTO DE PAREDES INTERNAS</t>
  </si>
  <si>
    <t>12.01</t>
  </si>
  <si>
    <t>12.01.01</t>
  </si>
  <si>
    <t>12.01.02</t>
  </si>
  <si>
    <t>12.02</t>
  </si>
  <si>
    <t>PINTURAS</t>
  </si>
  <si>
    <t>13.01</t>
  </si>
  <si>
    <t>13.01.01</t>
  </si>
  <si>
    <t>13.01.02</t>
  </si>
  <si>
    <t>13.02</t>
  </si>
  <si>
    <t>13.02.01</t>
  </si>
  <si>
    <t>ESQUADRIAS</t>
  </si>
  <si>
    <t>PAREDE EXTERNA</t>
  </si>
  <si>
    <t>SERVIÇOS COMPLEMENTARES</t>
  </si>
  <si>
    <t>14.01</t>
  </si>
  <si>
    <t>14.01.01</t>
  </si>
  <si>
    <t>14.01.02</t>
  </si>
  <si>
    <t>14.01.03</t>
  </si>
  <si>
    <t>LIMPEZA FINAL DE OBRA</t>
  </si>
  <si>
    <t xml:space="preserve">TOTAL GERAL </t>
  </si>
  <si>
    <t>TAB.  REF.:</t>
  </si>
  <si>
    <t>Item</t>
  </si>
  <si>
    <t>Descrição</t>
  </si>
  <si>
    <t>Peso</t>
  </si>
  <si>
    <t>Valor do Serviço</t>
  </si>
  <si>
    <t>Sub-Total</t>
  </si>
  <si>
    <t>Total Geral</t>
  </si>
  <si>
    <t>Código</t>
  </si>
  <si>
    <t>11.02.067</t>
  </si>
  <si>
    <t>04.01.04</t>
  </si>
  <si>
    <t>15.01</t>
  </si>
  <si>
    <t>09.03</t>
  </si>
  <si>
    <t>09.03.01</t>
  </si>
  <si>
    <t>09.03.02</t>
  </si>
  <si>
    <t>09.03.03</t>
  </si>
  <si>
    <t>09.03.04</t>
  </si>
  <si>
    <t>12.02.01</t>
  </si>
  <si>
    <t>13.01.03</t>
  </si>
  <si>
    <t>02.02.03</t>
  </si>
  <si>
    <t>02.02.04</t>
  </si>
  <si>
    <t>02.02.05</t>
  </si>
  <si>
    <t>02.02.06</t>
  </si>
  <si>
    <t>02.01.03</t>
  </si>
  <si>
    <t>02.01.04</t>
  </si>
  <si>
    <t>02.01.05</t>
  </si>
  <si>
    <t>02.01.06</t>
  </si>
  <si>
    <t>02.02.130</t>
  </si>
  <si>
    <t>02.02.150</t>
  </si>
  <si>
    <t>02.05.060</t>
  </si>
  <si>
    <t>02.08.020</t>
  </si>
  <si>
    <t>03.01.020</t>
  </si>
  <si>
    <t>03.08.200</t>
  </si>
  <si>
    <t>04.02.140</t>
  </si>
  <si>
    <t>04.06.010</t>
  </si>
  <si>
    <t>04.07.040</t>
  </si>
  <si>
    <t>04.08.020</t>
  </si>
  <si>
    <t>04.08.060</t>
  </si>
  <si>
    <t>04.09.020</t>
  </si>
  <si>
    <t>04.09.040</t>
  </si>
  <si>
    <t>04.09.060</t>
  </si>
  <si>
    <t>04.09.080</t>
  </si>
  <si>
    <t>04.09.100</t>
  </si>
  <si>
    <t>04.11.020</t>
  </si>
  <si>
    <t>04.11.030</t>
  </si>
  <si>
    <t>04.40.030</t>
  </si>
  <si>
    <t>05.07.050</t>
  </si>
  <si>
    <t>05.07.070</t>
  </si>
  <si>
    <t>09.04</t>
  </si>
  <si>
    <t>10.02</t>
  </si>
  <si>
    <t>11.18.060</t>
  </si>
  <si>
    <t>14.02</t>
  </si>
  <si>
    <t>14.03</t>
  </si>
  <si>
    <t>14.04</t>
  </si>
  <si>
    <t>16.02</t>
  </si>
  <si>
    <t>16.03</t>
  </si>
  <si>
    <t>16.32.120</t>
  </si>
  <si>
    <t>21.02.050</t>
  </si>
  <si>
    <t>21.03.151</t>
  </si>
  <si>
    <t>22.03.040</t>
  </si>
  <si>
    <t>23.08.110</t>
  </si>
  <si>
    <t>23.13.064</t>
  </si>
  <si>
    <t>23.20.110</t>
  </si>
  <si>
    <t>24.02.050</t>
  </si>
  <si>
    <t>24.02.460</t>
  </si>
  <si>
    <t>24.03.200</t>
  </si>
  <si>
    <t>25.01.110</t>
  </si>
  <si>
    <t>26.01.040</t>
  </si>
  <si>
    <t>28.20.800</t>
  </si>
  <si>
    <t>30.01.030</t>
  </si>
  <si>
    <t>30.01.120</t>
  </si>
  <si>
    <t>30.04.020</t>
  </si>
  <si>
    <t>30.04.060</t>
  </si>
  <si>
    <t>30.04.100</t>
  </si>
  <si>
    <t>30.06.010</t>
  </si>
  <si>
    <t>30.06.050</t>
  </si>
  <si>
    <t>30.06.080</t>
  </si>
  <si>
    <t>30.06.090</t>
  </si>
  <si>
    <t>30.06.110</t>
  </si>
  <si>
    <t>30.08.030</t>
  </si>
  <si>
    <t>30.08.040</t>
  </si>
  <si>
    <t>30.08.060</t>
  </si>
  <si>
    <t>32.06.030</t>
  </si>
  <si>
    <t>33.02.060</t>
  </si>
  <si>
    <t>34.01.020</t>
  </si>
  <si>
    <t>34.03.120</t>
  </si>
  <si>
    <t>34.05.320</t>
  </si>
  <si>
    <t>37.04.260</t>
  </si>
  <si>
    <t>37.13.630</t>
  </si>
  <si>
    <t>37.13.640</t>
  </si>
  <si>
    <t>38.04.040</t>
  </si>
  <si>
    <t>38.19.030</t>
  </si>
  <si>
    <t>38.21.330</t>
  </si>
  <si>
    <t>39.18.120</t>
  </si>
  <si>
    <t>39.21.020</t>
  </si>
  <si>
    <t>39.21.060</t>
  </si>
  <si>
    <t>39.21.254</t>
  </si>
  <si>
    <t>40.04.460</t>
  </si>
  <si>
    <t>40.06.040</t>
  </si>
  <si>
    <t>41.31.080</t>
  </si>
  <si>
    <t>43.02.080</t>
  </si>
  <si>
    <t>43.05.030</t>
  </si>
  <si>
    <t>43.07.310</t>
  </si>
  <si>
    <t>43.07.330</t>
  </si>
  <si>
    <t>43.07.340</t>
  </si>
  <si>
    <t>43.07.350</t>
  </si>
  <si>
    <t>43.20.140</t>
  </si>
  <si>
    <t>44.01.100</t>
  </si>
  <si>
    <t>44.02.200</t>
  </si>
  <si>
    <t>44.03.090</t>
  </si>
  <si>
    <t>44.03.300</t>
  </si>
  <si>
    <t>44.06.400</t>
  </si>
  <si>
    <t>44.20.230</t>
  </si>
  <si>
    <t>44.20.240</t>
  </si>
  <si>
    <t>46.01.020</t>
  </si>
  <si>
    <t>46.10.010</t>
  </si>
  <si>
    <t>46.10.020</t>
  </si>
  <si>
    <t>46.27.060</t>
  </si>
  <si>
    <t>46.27.080</t>
  </si>
  <si>
    <t>46.27.090</t>
  </si>
  <si>
    <t>46.27.110</t>
  </si>
  <si>
    <t>47.01.010</t>
  </si>
  <si>
    <t>47.01.130</t>
  </si>
  <si>
    <t>47.01.170</t>
  </si>
  <si>
    <t>49.06.460</t>
  </si>
  <si>
    <t>54.06.040</t>
  </si>
  <si>
    <t>54.20.040</t>
  </si>
  <si>
    <t>55.01.020</t>
  </si>
  <si>
    <t>61.10.300</t>
  </si>
  <si>
    <t>66.08.110</t>
  </si>
  <si>
    <t>66.08.131</t>
  </si>
  <si>
    <t>66.08.340</t>
  </si>
  <si>
    <t>66.08.620</t>
  </si>
  <si>
    <t>66.20.170</t>
  </si>
  <si>
    <t>66.20.221</t>
  </si>
  <si>
    <t>69.03.360</t>
  </si>
  <si>
    <t>69.09.250</t>
  </si>
  <si>
    <t>69.09.260</t>
  </si>
  <si>
    <t>BDI</t>
  </si>
  <si>
    <t>Invest./Área:</t>
  </si>
  <si>
    <t>01.17.071</t>
  </si>
  <si>
    <t>01.17.111</t>
  </si>
  <si>
    <t>01.17.151</t>
  </si>
  <si>
    <t>27.04.051</t>
  </si>
  <si>
    <t>61.15.010</t>
  </si>
  <si>
    <t>97.02.194</t>
  </si>
  <si>
    <t>97.02.195</t>
  </si>
  <si>
    <t>97.02.197</t>
  </si>
  <si>
    <t>97.02.198</t>
  </si>
  <si>
    <t>INSTALAÇÕES DE CANTEIRO</t>
  </si>
  <si>
    <t>Descrição dos Serviços</t>
  </si>
  <si>
    <t>Preço Total</t>
  </si>
  <si>
    <t>PREÇO TOTAL (sem BDI)</t>
  </si>
  <si>
    <t>PREÇO TOTAL (com BDI)</t>
  </si>
  <si>
    <t xml:space="preserve">TOTAL  GERAL </t>
  </si>
  <si>
    <t>DEMOLIÇÃO E RETIRADA</t>
  </si>
  <si>
    <t>DEMOLIÇÃO</t>
  </si>
  <si>
    <t xml:space="preserve">RETIRADA </t>
  </si>
  <si>
    <t>PAREDE DRYWALL</t>
  </si>
  <si>
    <t>05.01.05</t>
  </si>
  <si>
    <t>05.01.06</t>
  </si>
  <si>
    <t>05.01.07</t>
  </si>
  <si>
    <t>IMPERMEABILIZALÇÃO</t>
  </si>
  <si>
    <t>SISTEMAS DE PREVENÇÃO E COMBATE A INCÊNDIO</t>
  </si>
  <si>
    <t>INCÊNDIO</t>
  </si>
  <si>
    <t>09.04.01</t>
  </si>
  <si>
    <t>09.04.02</t>
  </si>
  <si>
    <t>09.04.03</t>
  </si>
  <si>
    <t>09.04.04</t>
  </si>
  <si>
    <t>09.04.05</t>
  </si>
  <si>
    <t>09.04.06</t>
  </si>
  <si>
    <t>11.01.03</t>
  </si>
  <si>
    <t>REVESTIMENTO DE PAREDE</t>
  </si>
  <si>
    <t xml:space="preserve">REVESTIMENTO DE PISO </t>
  </si>
  <si>
    <t>03.01.05</t>
  </si>
  <si>
    <t>30.06.061</t>
  </si>
  <si>
    <t>30.06.064</t>
  </si>
  <si>
    <t xml:space="preserve">REFORMA </t>
  </si>
  <si>
    <t>01.01.02</t>
  </si>
  <si>
    <t>04.01.02</t>
  </si>
  <si>
    <t>14.01.04</t>
  </si>
  <si>
    <t>14.01.05</t>
  </si>
  <si>
    <t>14.01.06</t>
  </si>
  <si>
    <t>PSI - PRONTO SOCORRO INFANTIL</t>
  </si>
  <si>
    <t>RUA JOSÉ MICHELOTTI, Nº 97</t>
  </si>
  <si>
    <t>02.05.212</t>
  </si>
  <si>
    <t>27.04.052</t>
  </si>
  <si>
    <t>30.01.061</t>
  </si>
  <si>
    <t>33.11.050</t>
  </si>
  <si>
    <t>50.05.492</t>
  </si>
  <si>
    <t>66.08.258</t>
  </si>
  <si>
    <t>66.08.324</t>
  </si>
  <si>
    <t>66.08.326</t>
  </si>
  <si>
    <t>70.02.001</t>
  </si>
  <si>
    <t>70.02.010</t>
  </si>
  <si>
    <t>PAISAGISMO</t>
  </si>
  <si>
    <t>CALÇADA</t>
  </si>
  <si>
    <t>08.08.090</t>
  </si>
  <si>
    <t>SERVIÇOS PRELIMINARES</t>
  </si>
  <si>
    <t>01.02.02</t>
  </si>
  <si>
    <t>01.02.03</t>
  </si>
  <si>
    <t>01.02.04</t>
  </si>
  <si>
    <t>01.02.05</t>
  </si>
  <si>
    <t>01.02.06</t>
  </si>
  <si>
    <t>01.02.07</t>
  </si>
  <si>
    <t>01.03</t>
  </si>
  <si>
    <t>01.03.01</t>
  </si>
  <si>
    <t>ADMINISTRAÇÃO LOCAL</t>
  </si>
  <si>
    <t>Fecho De Embutir, Trava Acionada Por Alavanca, 3/4"X400Mm - Porta 2 Folhas</t>
  </si>
  <si>
    <t>01.03.02</t>
  </si>
  <si>
    <t>01.03.03</t>
  </si>
  <si>
    <t>02.02.07</t>
  </si>
  <si>
    <t>02.02.08</t>
  </si>
  <si>
    <t>02.02.09</t>
  </si>
  <si>
    <t>02.02.10</t>
  </si>
  <si>
    <t>02.02.11</t>
  </si>
  <si>
    <t>02.02.12</t>
  </si>
  <si>
    <t>03.01.06</t>
  </si>
  <si>
    <t>02.02.13</t>
  </si>
  <si>
    <t>02.01.07</t>
  </si>
  <si>
    <t>02.01.08</t>
  </si>
  <si>
    <t>03.01.07</t>
  </si>
  <si>
    <t>03.01.08</t>
  </si>
  <si>
    <t>02.02.14</t>
  </si>
  <si>
    <t>DIVISÓRIAS</t>
  </si>
  <si>
    <t>04.02.02</t>
  </si>
  <si>
    <t>05.01.01</t>
  </si>
  <si>
    <t>05.01.03</t>
  </si>
  <si>
    <t>05.01.08</t>
  </si>
  <si>
    <t>05.01.09</t>
  </si>
  <si>
    <t>Pm.39 - Porta De Madeira Lisa Comum/ Encabeçada De Correr, 2 Folhas, Trilho De Alumínio (1,60 x 2,10)m</t>
  </si>
  <si>
    <t>05.01.10</t>
  </si>
  <si>
    <t>05.01.11</t>
  </si>
  <si>
    <t>05.01.12</t>
  </si>
  <si>
    <t>05.01.13</t>
  </si>
  <si>
    <t>05.01.14</t>
  </si>
  <si>
    <t>05.01.15</t>
  </si>
  <si>
    <t>05.01.16</t>
  </si>
  <si>
    <t>05.01.17</t>
  </si>
  <si>
    <t>05.01.18</t>
  </si>
  <si>
    <t>06.03.101</t>
  </si>
  <si>
    <t>COMPONENTES ESPECIAIS</t>
  </si>
  <si>
    <t>PORTAS / PORTÕES</t>
  </si>
  <si>
    <t>01.03.04</t>
  </si>
  <si>
    <t>06.03.04</t>
  </si>
  <si>
    <t>06.03.05</t>
  </si>
  <si>
    <t>03.01.09</t>
  </si>
  <si>
    <t>03.01.10</t>
  </si>
  <si>
    <t>06.01.03</t>
  </si>
  <si>
    <t>TAMPOS E BANCADAS</t>
  </si>
  <si>
    <t>07.01.03</t>
  </si>
  <si>
    <t>07.01.04</t>
  </si>
  <si>
    <t>06.01.04</t>
  </si>
  <si>
    <t>07.01.05</t>
  </si>
  <si>
    <t>03.01.11</t>
  </si>
  <si>
    <t>MURO DE FECHAMENTO</t>
  </si>
  <si>
    <t>LOUÇAS / METAIS</t>
  </si>
  <si>
    <t>10.01.02</t>
  </si>
  <si>
    <t>10.01.03</t>
  </si>
  <si>
    <t>10.01.04</t>
  </si>
  <si>
    <t>10.01.05</t>
  </si>
  <si>
    <t>10.01.06</t>
  </si>
  <si>
    <t>10.01.07</t>
  </si>
  <si>
    <t>10.01.08</t>
  </si>
  <si>
    <t>10.01.09</t>
  </si>
  <si>
    <t>10.01.10</t>
  </si>
  <si>
    <t>10.01.11</t>
  </si>
  <si>
    <t>10.01.12</t>
  </si>
  <si>
    <t>10.01.13</t>
  </si>
  <si>
    <t>10.01.14</t>
  </si>
  <si>
    <t>10.01.15</t>
  </si>
  <si>
    <t>09.05</t>
  </si>
  <si>
    <t>09.05.01</t>
  </si>
  <si>
    <t>09.05.02</t>
  </si>
  <si>
    <t>09.05.03</t>
  </si>
  <si>
    <t>09.05.04</t>
  </si>
  <si>
    <t>09.05.05</t>
  </si>
  <si>
    <t>INSTALAÇÕES ESPECIAIS</t>
  </si>
  <si>
    <t>ESQUADRIAS ESPECIAIS</t>
  </si>
  <si>
    <t>90953.</t>
  </si>
  <si>
    <t>10.02.01</t>
  </si>
  <si>
    <t>10.02.02</t>
  </si>
  <si>
    <t>10.02.03</t>
  </si>
  <si>
    <t>10.02.04</t>
  </si>
  <si>
    <t>10.03</t>
  </si>
  <si>
    <t>10.03.01</t>
  </si>
  <si>
    <t>10.03.02</t>
  </si>
  <si>
    <t>10.03.03</t>
  </si>
  <si>
    <t>10.03.04</t>
  </si>
  <si>
    <t>10.03.05</t>
  </si>
  <si>
    <t>10.03.06</t>
  </si>
  <si>
    <t>10.03.07</t>
  </si>
  <si>
    <t>10.03.08</t>
  </si>
  <si>
    <t>SISTEMA DE AR CONDICIONADO</t>
  </si>
  <si>
    <t>12.01.03</t>
  </si>
  <si>
    <t>12.01.04</t>
  </si>
  <si>
    <t>12.02.02</t>
  </si>
  <si>
    <t>TETO</t>
  </si>
  <si>
    <t>14.02.01</t>
  </si>
  <si>
    <t>14.02.02</t>
  </si>
  <si>
    <t>PAREDE INTERNA</t>
  </si>
  <si>
    <t xml:space="preserve">SOLEIRA </t>
  </si>
  <si>
    <t xml:space="preserve">PISOS / SOLEIRAS </t>
  </si>
  <si>
    <t>14.03.01</t>
  </si>
  <si>
    <t>14.03.02</t>
  </si>
  <si>
    <t>14.04.01</t>
  </si>
  <si>
    <t>SINALIZAÇÃO</t>
  </si>
  <si>
    <t>14.04.02</t>
  </si>
  <si>
    <t>14.04.03</t>
  </si>
  <si>
    <t>16.01</t>
  </si>
  <si>
    <t>16.01.01</t>
  </si>
  <si>
    <t>16.01.02</t>
  </si>
  <si>
    <t>16.01.03</t>
  </si>
  <si>
    <t>16.02.01</t>
  </si>
  <si>
    <t>06.03.06</t>
  </si>
  <si>
    <t>06.03.07</t>
  </si>
  <si>
    <t>06.02.04</t>
  </si>
  <si>
    <t>Projeto Executivo De Instalações Elétricas Em Formato A1 (camera, rede lógica e telefone)</t>
  </si>
  <si>
    <t>04.02.03</t>
  </si>
  <si>
    <t>09.05.06</t>
  </si>
  <si>
    <t>09.05.07</t>
  </si>
  <si>
    <t>14.01.07</t>
  </si>
  <si>
    <t>16.02.02</t>
  </si>
  <si>
    <t>16.03.01</t>
  </si>
  <si>
    <t>06.03.08</t>
  </si>
  <si>
    <t>10.03.09</t>
  </si>
  <si>
    <t>10.03.10</t>
  </si>
  <si>
    <t>10.03.11</t>
  </si>
  <si>
    <t>10.03.12</t>
  </si>
  <si>
    <t>10.03.13</t>
  </si>
  <si>
    <t>10.03.14</t>
  </si>
  <si>
    <t>10.03.15</t>
  </si>
  <si>
    <t>10.03.16</t>
  </si>
  <si>
    <t>10.03.17</t>
  </si>
  <si>
    <t>10.03.18</t>
  </si>
  <si>
    <t>10.03.19</t>
  </si>
  <si>
    <t>10.04</t>
  </si>
  <si>
    <t>10.04.01</t>
  </si>
  <si>
    <t>10.04.02</t>
  </si>
  <si>
    <t>10.04.03</t>
  </si>
  <si>
    <t>10.04.04</t>
  </si>
  <si>
    <t>10.04.05</t>
  </si>
  <si>
    <t>10.04.06</t>
  </si>
  <si>
    <t>10.04.07</t>
  </si>
  <si>
    <t>10.04.08</t>
  </si>
  <si>
    <t>10.04.09</t>
  </si>
  <si>
    <t>10.04.10</t>
  </si>
  <si>
    <t>10.04.11</t>
  </si>
  <si>
    <t>10.04.12</t>
  </si>
  <si>
    <t>10.04.13</t>
  </si>
  <si>
    <t>10.04.14</t>
  </si>
  <si>
    <t>10.04.15</t>
  </si>
  <si>
    <t>10.04.16</t>
  </si>
  <si>
    <t>SISTEMA DE CAMERA DE SEGURANÇA</t>
  </si>
  <si>
    <t>10.05</t>
  </si>
  <si>
    <t>10.05.01</t>
  </si>
  <si>
    <t>10.05.02</t>
  </si>
  <si>
    <t>10.05.03</t>
  </si>
  <si>
    <t>10.05.04</t>
  </si>
  <si>
    <t>10.05.05</t>
  </si>
  <si>
    <t>10.05.06</t>
  </si>
  <si>
    <t>10.05.07</t>
  </si>
  <si>
    <t>10.05.08</t>
  </si>
  <si>
    <t>10.05.09</t>
  </si>
  <si>
    <t>10.05.10</t>
  </si>
  <si>
    <t>SERVIÇO DE REDE</t>
  </si>
  <si>
    <t>16.03.02</t>
  </si>
  <si>
    <t>COBERTURA</t>
  </si>
  <si>
    <t>16.04</t>
  </si>
  <si>
    <t>16.04.01</t>
  </si>
  <si>
    <t>AR COMPRIMIDO, OXIGENIO E VACUO</t>
  </si>
  <si>
    <t>01.03.05</t>
  </si>
  <si>
    <t>16.03.03</t>
  </si>
  <si>
    <t>16.03.04</t>
  </si>
  <si>
    <t>10.03.20</t>
  </si>
  <si>
    <t>10.03.21</t>
  </si>
  <si>
    <t>10.03.22</t>
  </si>
  <si>
    <t>10.03.23</t>
  </si>
  <si>
    <t>10.03.24</t>
  </si>
  <si>
    <t>10.05.11</t>
  </si>
  <si>
    <t>02.01.09</t>
  </si>
  <si>
    <t>Foi considerado arredondamento de duas casas decimais para Quantidade; Custo Unitário; BDI; Custo Total. Para os cálculos utilizamos arredondamento de duas casas decimais após a vírgula. As empresas Proponentes devem seguir a mesma regra para o preenchimento da planilha.</t>
  </si>
  <si>
    <t>FACHADA</t>
  </si>
  <si>
    <t>16.04.02</t>
  </si>
  <si>
    <t>16.05</t>
  </si>
  <si>
    <t>16.05.01</t>
  </si>
  <si>
    <t>CPOS- 186</t>
  </si>
  <si>
    <t>FDE-Abr/22</t>
  </si>
  <si>
    <t>SINAPI - (Julho/22) / CPOS - 186 / FDE - (Abr/22) /SIURB - (Jan/22)</t>
  </si>
  <si>
    <t>Engenheiro Civil De Obra Pleno Com Encargos Complementares</t>
  </si>
  <si>
    <t>mes</t>
  </si>
  <si>
    <t>Encarregado Geral De Obras Com Encargos Complementares</t>
  </si>
  <si>
    <t>Projeto Executivo De Instalações Hidráulicas Em Formato A1</t>
  </si>
  <si>
    <t>Projeto Executivo De Instalações Elétricas Em Formato A1</t>
  </si>
  <si>
    <t>Projeto Executivo De Climatização Em Formato A1</t>
  </si>
  <si>
    <t>Treinamento Básico Para Brigada De Incêndio Incluso Equipamentos (Por Participante)</t>
  </si>
  <si>
    <t>Siurb-Edif-Jan22</t>
  </si>
  <si>
    <t>Desenvolvimento De Projeto Técnico De Prevenção E Combate A Incêndio E Aprovação Junto Ao Corpo De Bombeiros Para Edificações Até 2000 M2</t>
  </si>
  <si>
    <t>gl</t>
  </si>
  <si>
    <t>Serviços Técnicos Profissionais Para Obtenção Do Avcb Junto Ao Corpo De Bombeiros Para Edificações Até 2000 M2</t>
  </si>
  <si>
    <t>Placa De Identificação Para Obra</t>
  </si>
  <si>
    <t>m2</t>
  </si>
  <si>
    <t>Tapume Com Compensado De Madeira. Af_05/2018</t>
  </si>
  <si>
    <t>Lona Plástica</t>
  </si>
  <si>
    <t>Locação De Container Tipo Escritório Com 1 Vaso Sanitário, 1 Lavatório E 1 Ponto Para Chuveiro - Área Mínima De 13,80 M²</t>
  </si>
  <si>
    <t>unmes</t>
  </si>
  <si>
    <t>Locação De Container Tipo Depósito - Área Mínima De 13,80 M²</t>
  </si>
  <si>
    <t>Demolição De Alvenaria De Bloco Furado, De Forma Manual, Sem Reaproveitamento. Af_12/2017</t>
  </si>
  <si>
    <t>m3</t>
  </si>
  <si>
    <t>Demolição Manual De Painéis Divisórias, Inclusive Montantes Metálicos</t>
  </si>
  <si>
    <t>Demolição Manual De Concreto Simples</t>
  </si>
  <si>
    <t>Demolição De Revestimento Cerâmico, De Forma Mecanizada Com Martelete, Sem Reaproveitamento. Af_12/2017</t>
  </si>
  <si>
    <t>Demolição De Rodapé Cerâmico, De Forma Manual, Sem Reaproveitamento. Af_12/2017</t>
  </si>
  <si>
    <t>m</t>
  </si>
  <si>
    <t>Remoção De Forros De Drywall, Pvc E Fibromineral, De Forma Manual, Sem Reaproveitamento. Af_12/2017</t>
  </si>
  <si>
    <t>Remoção De Luminárias, De Forma Manual, Sem Reaproveitamento. Af_12/2017</t>
  </si>
  <si>
    <t>Remoção De Entulho De Obra Com Caçamba Metálica - Material Volumoso E Misturado Por Alvenaria, Terra, Madeira, Papel, Plástico E Metal</t>
  </si>
  <si>
    <t>Remoção De Entulho De Obra Com Caçamba Metálica - Gesso E/Ou Drywall</t>
  </si>
  <si>
    <t>Retirada De Esquadria Metálica Em Geral</t>
  </si>
  <si>
    <t>Retirada De Guarda-Corpo Ou Gradil Em Geral</t>
  </si>
  <si>
    <t>Retirada De Batente, Corrimão Ou Peças Lineares Metálicas, Chumbados</t>
  </si>
  <si>
    <t>Retirada De Folha De Esquadria Em Madeira</t>
  </si>
  <si>
    <t>Retirada De Batente Com Guarnição E Peças Lineares Em Madeira, Chumbados</t>
  </si>
  <si>
    <t>Retirada De Folha De Esquadria Metálica</t>
  </si>
  <si>
    <t>Retirada De Batente, Corrimão Ou Peças Lineares Metálicas, Fixados</t>
  </si>
  <si>
    <t>Retirada De Maçanetas</t>
  </si>
  <si>
    <t>par</t>
  </si>
  <si>
    <t>Retirada De Aparelho Sanitário Incluindo Acessórios</t>
  </si>
  <si>
    <t>Retirada De Bancada Incluindo Pertences</t>
  </si>
  <si>
    <t>Retirada De Forro Qualquer Em Placas Ou Tiras Apoiadas</t>
  </si>
  <si>
    <t>Retirada De Estrutura Metálica</t>
  </si>
  <si>
    <t>kg</t>
  </si>
  <si>
    <t>Retirada Manual De Guia Pré-Moldada, Inclusive Limpeza E Empilhamento</t>
  </si>
  <si>
    <t>Reassentamento De Blocos Retangular Para Piso Intertravado, Espessura De 8 Cm, Em Via/Estacionamento, Com Reaproveitamento Dos Blocos Retangular - Incluso Retirada E Colocação Do Material. Af_12/2020</t>
  </si>
  <si>
    <t>Execução De Pátio/Estacionamento Em Piso Intertravado, Com Bloco Retangular Cor Natural De 20 X 10 Cm, Espessura 8 Cm. Af_12/2015</t>
  </si>
  <si>
    <t>Execução De Passeio (Calçada) Ou Piso De Concreto Com Concreto Moldado In Loco, Feito Em Obra, Acabamento Convencional, Espessura 10 Cm, Armado. Af_07/2016</t>
  </si>
  <si>
    <t>Guia Pré-Moldada Reta Tipo Pmsp 100 - Fck 25 Mpa</t>
  </si>
  <si>
    <t>Piso Tátil De Concreto, Alerta / Direcional, Intertravado, Espessura De 6 Cm, Com Rejunte Em Areia</t>
  </si>
  <si>
    <t>Placa De Identificação Para Estacionamento, Com Desenho Universal De Acessibilidade, Tipo Pedestal</t>
  </si>
  <si>
    <t>Bate-Roda Em Concreto Pré-Moldado</t>
  </si>
  <si>
    <t>Tinta Acrílica Para Sinalização Visual De Piso, Com Acabamento Microtexturizado E Antiderrapante</t>
  </si>
  <si>
    <t>Sinalização Com Pictograma Para Vaga De Estacionamento, Com Faixas Demarcatórias</t>
  </si>
  <si>
    <t>Sinalizador Audiovisual De Advertência</t>
  </si>
  <si>
    <t>Tampão Em Ferro Fundido De 600 X 600 Mm, Classe B 125 (Ruptura &gt; 125 Kn)</t>
  </si>
  <si>
    <t>Alvenaria De Vedação De Blocos Vazados De Concreto De 9X19X39 Cm (Espessura 9 Cm) E Argamassa De Assentamento Com Preparo Manual. Af_12/2021</t>
  </si>
  <si>
    <t>Alvenaria De Vedação De Blocos Vazados De Concreto De 19X19X39 Cm (Espessura 19 Cm) E Argamassa De Assentamento Com Preparo Manual. Af_12/2021</t>
  </si>
  <si>
    <t>Verga Moldada In Loco Com Utilização De Blocos Canaleta Para Portas Com Até 1,5 M De Vão. Af_03/2016</t>
  </si>
  <si>
    <t>Verga Moldada In Loco Com Utilização De Blocos Canaleta Para Portas Com Mais De 1,5 M De Vão. Af_03/2016</t>
  </si>
  <si>
    <t>Parede Com Placas De Gesso Acartonado (Drywall), Para Uso Interno, Com Duas Faces Simples E Estrutura Metálica Com Guias Simples, Sem Vãos. Af_06/2017_P</t>
  </si>
  <si>
    <t>Instalação De Reforço Metálico Em Parede Drywall. Af_06/2017</t>
  </si>
  <si>
    <t>Lã De Vidro E/Ou Lã De Rocha Com Espessura De 2´</t>
  </si>
  <si>
    <t>Painel Em Compensado Naval, Espessura De 25 Mm</t>
  </si>
  <si>
    <t>Kit De Porta De Madeira Para Pintura, Semi-Oca (Leve Ou Média), Padrão Médio, 80X210Cm, Espessura De 3,5Cm, Itens Inclusos: Dobradiças, Montagem E Instalação Do Batente, Sem Fechadura - Fornecimento E Instalação. Af_12/2019</t>
  </si>
  <si>
    <t>Kit De Porta De Madeira Para Pintura, Semi-Oca (Leve Ou Média), Padrão Médio, 90X210Cm, Espessura De 3,5Cm, Itens Inclusos: Dobradiças, Montagem E Instalação Do Batente, Sem Fechadura - Fornecimento E Instalação. Af_12/2019</t>
  </si>
  <si>
    <t>Puxador Para Pcd, Fixado Na Porta - Fornecimento E Instalação. Af_01/2020</t>
  </si>
  <si>
    <t>Revestimento Em Chapa De Aço Inoxidável Para Proteção De Portas, Altura De 40 Cm</t>
  </si>
  <si>
    <t>Fechadura Tipo Tranqueta E Trinco (55Mm) - Tráfego Intenso, Maçaneta Em Zamac, Guarnições Em Aço, Acabamento Cromado Brilhante - Porta De Sanitário</t>
  </si>
  <si>
    <t>Fechadura De Embutir Para Portas Internas, Completa, Acabamento Padrão Médio, Com Execução De Furo - Fornecimento E Instalação. Af_12/2019</t>
  </si>
  <si>
    <t>Porta De Madeira Compensada Lisa Para Pintura, 120X210X3,5Cm, 2 Folhas, Incluso Aduela 2A, Alizar 2A E Dobradiças. Af_12/2019</t>
  </si>
  <si>
    <t>Pm.47 - Porta De Madeira Lisa Comum/ Encabeçada - 2 Folhas - 164X210Cm</t>
  </si>
  <si>
    <t>Em.01 - Batente De Madeira (14Cm) - Para Porta De 2 Folhas, Sem Bandeira</t>
  </si>
  <si>
    <t>jg</t>
  </si>
  <si>
    <t>Porta Lisa De Madeira, Interna, Resistente A Umidade "Pim Ru", Para Acabamento Em Pintura, De Correr Ou Deslizante, Tipo Acessível, Padrão Dimensional Pesado, Com Sistema Deslizante E Ferragens, Completo - 100 X 210 Cm</t>
  </si>
  <si>
    <t>Pintura Tinta De Acabamento (Pigmentada) Esmalte Sintético Acetinado Em Madeira, 2 Demãos. Af_01/2021</t>
  </si>
  <si>
    <t>Portão De Ferro Perfilado, Tipo Parque</t>
  </si>
  <si>
    <t>Porta Corta-Fogo Classe P.90 De 90 X 210 Cm, Completa, Com Maçaneta Tipo Alavanca</t>
  </si>
  <si>
    <t>Porta De Abrir Em Tela Ondulada De Aço Galvanizado, Completa</t>
  </si>
  <si>
    <t>Esmalte À Base Água Em Superfície Metálica, Inclusive Preparo</t>
  </si>
  <si>
    <t>Porta De Correr De Alumínio, Com Duas Folhas Para Vidro, Incluso Vidro Liso Incolor, Fechadura E Puxador, Sem Alizar. Af_12/2019</t>
  </si>
  <si>
    <t>Caixilho Guilhotina Em Alumínio Anodizado, Sob Medida</t>
  </si>
  <si>
    <t>Equipamento Automatizador De Portas Deslizantes Para Folha Dupla</t>
  </si>
  <si>
    <t>Co-35 Corrimão Duplo Com Montante Vertical Aço Galvanizado Com Pintura Esmalte</t>
  </si>
  <si>
    <t>Placa Para Sinalização Tátil (Início Ou Final) Em Braile Para Corrimão</t>
  </si>
  <si>
    <t>Cantoneira Adesiva Em Vinil De Alto Impacto</t>
  </si>
  <si>
    <t>Faixa Em Vinil Para Proteção De Paredes, Com Amortecimento À Alto Impacto, Altura De 400 Mm</t>
  </si>
  <si>
    <t>Tela De Proteção Tipo Mosquiteira Em Aço Galvanizado, Com Requadro Em Perfis De Ferro</t>
  </si>
  <si>
    <t>Visor Fixo E Requadro De Madeira Para Porta, Para Receber Vidro</t>
  </si>
  <si>
    <t>Vidro Liso Transparente De 4 Mm</t>
  </si>
  <si>
    <t>Instalação De Vidro Temperado, E = 10 Mm, Encaixado Em Perfil U. Af_01/2021_P</t>
  </si>
  <si>
    <t>Tampo/Bancada Em Concreto Armado, Revestido Em Aço Inoxidável Fosco Polido</t>
  </si>
  <si>
    <t>Suporte Mão Francesa Em Aço, Abas Iguais 30 Cm, Capacidade Minima 60 Kg, Branco - Fornecimento E Instalação. Af_01/2020</t>
  </si>
  <si>
    <t>Cuba Em Aço Inoxidável Simples De 500X400X300Mm</t>
  </si>
  <si>
    <t>Sifão Do Tipo Garrafa Em Metal Cromado 1 X 1.1/2 - Fornecimento E Instalação. Af_01/2020</t>
  </si>
  <si>
    <t>Torneira Volante Tipo Alavanca</t>
  </si>
  <si>
    <t>Impermeabilizacao C/ Emulsao Acrilica - 6 Demaos</t>
  </si>
  <si>
    <t xml:space="preserve">Argamassa Para Proteçao Mecanica Sobre Superficie Impermeabilizada Traço 1:4  Espessura 3Cm  
 </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</si>
  <si>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</si>
  <si>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</si>
  <si>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(Composição Representativa) Do Serviço De Instalação De Tubos De Pvc, Soldável, Água Fria, Dn 50 Mm (Instalado Em Prumada), Inclusive Conexões, Cortes E Fixações, Para Prédios. Af_10/2015</t>
  </si>
  <si>
    <t>Kit De Registro De Gaveta Bruto De Latão ¾", Inclusive Conexões, Roscável, Instalado Em Ramal De Água Fria - Fornecimento E Instalação. Af_12/2014</t>
  </si>
  <si>
    <t>Registro De Pressão Em Latão Fundido Sem Acabamento, Dn= 3/4´</t>
  </si>
  <si>
    <t>Registro De Gaveta Com Canopla Cromada Dn 25Mm (1")</t>
  </si>
  <si>
    <t>Válvula De Retenção Horizontal, De Bronze, Roscável, 3/4" - Fornecimento E Instalação. Af_08/2021</t>
  </si>
  <si>
    <t>Válvula De Retenção Horizontal, De Bronze, Roscável, 1" - Fornecimento E Instalação. Af_08/2021</t>
  </si>
  <si>
    <t>Limpeza, Pré Marcação E Pré Pintura De Solo</t>
  </si>
  <si>
    <t>Sinalização Horizontal Com Tinta Vinílica Ou Acrílica</t>
  </si>
  <si>
    <t>Placa De Sinalização Em Pvc Fotoluminescente (150X150Mm), Com Indicação De Equipamentos De Combate À Incêndio E Alarme</t>
  </si>
  <si>
    <t>Placa De Sinalização Em Pvc Fotoluminescente (240X120Mm), Com Indicação De Rota De Evacuação E Saída De Emergência</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</si>
  <si>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</si>
  <si>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</si>
  <si>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</si>
  <si>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Escavação Vertical A Céu Aberto, Em Obras De Edificação, Incluindo Carga, Descarga E Transporte, Em Solo De 1ª Categoria Com Escavadeira Hidráulica (Caçamba: 1,2 M³ / 155 Hp), Frota De 6 Caminhões Basculantes De 18 M³, Dmt De 3 Km E Velocidade Média 20Km/H. Af_05/2020</t>
  </si>
  <si>
    <t>Lavatório De Louça Sem Coluna</t>
  </si>
  <si>
    <t>Sifão Plástico Com Copo, Rígido, De 1´ X 1 1/2´</t>
  </si>
  <si>
    <t>Tubo De Ligação Para Sanitário</t>
  </si>
  <si>
    <t>Lavatório De Louça Para Canto Sem Coluna Para Pessoas Com Mobilidade Reduzida</t>
  </si>
  <si>
    <t>Bacia Sifonada De Louça Para Pessoas Com Mobilidade Reduzida - Capacidade De 6 Litros</t>
  </si>
  <si>
    <t>Cabo De Cobre Flexível Isolado, 1,5 Mm², Anti-Chama 0,6/1,0 Kv, Para Circuitos Terminais - Fornecimento E Instalação. Af_12/2015</t>
  </si>
  <si>
    <t>Cabo De Cobre Flexível Isolado, 2,5 Mm², Anti-Chama 0,6/1,0 Kv, Para Circuitos Terminais - Fornecimento E Instalação. Af_12/2015</t>
  </si>
  <si>
    <t>Cabo De Cobre Flexível Isolado, 4 Mm², Anti-Chama 0,6/1,0 Kv, Para Circuitos Terminais - Fornecimento E Instalação. Af_12/2015</t>
  </si>
  <si>
    <t>Eletroduto Flexível Corrugado, Pvc, Dn 25 Mm (3/4"), Para Circuitos Terminais, Instalado Em Forro - Fornecimento E Instalação. Af_12/2015</t>
  </si>
  <si>
    <t>Eletroduto Flexível Corrugado, Pvc, Dn 32 Mm (1"), Para Circuitos Terminais, Instalado Em Forro - Fornecimento E Instalação. Af_12/2015</t>
  </si>
  <si>
    <t>Interruptor Simples (1 Módulo), 10A/250V, Incluindo Suporte E Placa - Fornecimento E Instalação. Af_12/2015</t>
  </si>
  <si>
    <t>Interruptor Paralelo (1 Módulo), 10A/250V, Incluindo Suporte E Placa - Fornecimento E Instalação. Af_12/2015</t>
  </si>
  <si>
    <t>Interruptor Paralelo (2 Módulos), 10A/250V, Incluindo Suporte E Placa - Fornecimento E Instalação. Af_12/2015</t>
  </si>
  <si>
    <t>Tomada Média De Embutir (1 Módulo), 2P+T 10 A, Incluindo Suporte E Placa - Fornecimento E Instalação. Af_12/2015</t>
  </si>
  <si>
    <t>Tomada Baixa De Embutir (1 Módulo), 2P+T 10 A, Incluindo Suporte E Placa - Fornecimento E Instalação. Af_12/2015</t>
  </si>
  <si>
    <t>Tomada Média De Embutir (1 Módulo), 2P+T 20 A, Incluindo Suporte E Placa - Fornecimento E Instalação. Af_12/2015</t>
  </si>
  <si>
    <t>Tomada Baixa De Embutir (1 Módulo), 2P+T 20 A, Incluindo Suporte E Placa - Fornecimento E Instalação. Af_12/2015</t>
  </si>
  <si>
    <t>Luminária Comercial De Embutir Com Difusor Transparente Ou Fosco Para 2 Lâmpadas Tubulares De Led 18/20W - Completa</t>
  </si>
  <si>
    <t>Lâmpada Tubular Led De 18/20 W, Base G13 - Fornecimento E Instalação. Af_02/2020_P</t>
  </si>
  <si>
    <t>Luminária Led Redonda De Embutir Com Difusor Translúcido, 4000 K, Fluxo Luminoso De 800 A 1060 Lm, Potência De 9 W A 12 W</t>
  </si>
  <si>
    <t>Luminária De Emergência, Com 30 Lâmpadas Led De 2 W, Sem Reator - Fornecimento E Instalação. Af_02/2020</t>
  </si>
  <si>
    <t xml:space="preserve"> </t>
  </si>
  <si>
    <t>Condulete Metálico De 3/4´</t>
  </si>
  <si>
    <t>cj</t>
  </si>
  <si>
    <t>Ar Condicionado A Frio, Tipo Split Cassete Com Capacidade De 24.000 Btu/H</t>
  </si>
  <si>
    <t>Tubo De Cobre Flexível, Espessura 1/32" - Diâmetro 3/8", Inclusive Conexões</t>
  </si>
  <si>
    <t>Tubo De Cobre Flexível, Espessura 1/32" - Diâmetro 3/4", Inclusive Conexões</t>
  </si>
  <si>
    <t>Ar Condicionado A Frio, Tipo Split Parede Com Capacidade De 12.000 Btu/H</t>
  </si>
  <si>
    <t>Tubo De Cobre Flexível, Espessura 1/32" - Diâmetro 1/4", Inclusive Conexões</t>
  </si>
  <si>
    <t>Tubo De Cobre Flexível, Espessura 1/32" - Diâmetro 1/2", Inclusive Conexões</t>
  </si>
  <si>
    <t>Ar Condicionado A Frio, Tipo Split Parede Com Capacidade De 18.000 Btu/H</t>
  </si>
  <si>
    <t>Ar Condicionado A Frio, Tipo Split Parede Com Capacidade De 24.000 Btu/H</t>
  </si>
  <si>
    <t>Exaustor Elétrico Em Plástico, Vazão De 150 A 190M³/H</t>
  </si>
  <si>
    <t>Duto Flexível Aluminizado, Seção Circular De 10Cm (4´)</t>
  </si>
  <si>
    <t>Quadro De Distribuição Universal De Sobrepor, Para Disjuntores 24 Din / 18 Bolt-On - 150 A - Sem Componentes</t>
  </si>
  <si>
    <t>Disjuntor Termomagnético, Bipolar 220/380 V, Corrente De 10 A Até 50 A</t>
  </si>
  <si>
    <t>Disjuntor Termomagnético, Bipolar 220/380 V, Corrente De 60 A Até 100 A</t>
  </si>
  <si>
    <t>Cabo De Cobre Flexível De 4 X 10 Mm², Isolamento 0,6/1 Kv - Isolação Hepr 90°C</t>
  </si>
  <si>
    <t>Cabo De Cobre Flexível De 2,5 Mm², Isolamento 0,6/1Kv - Isolação Hepr 90°C</t>
  </si>
  <si>
    <t>Cabo De Cobre Flexível De 16 Mm², Isolamento 0,6/1Kv - Isolação Hepr 90°C</t>
  </si>
  <si>
    <t>Eletroduto Galvanizado Conforme Nbr13057 -  3/4´ Com Acessórios</t>
  </si>
  <si>
    <t>Tomada 2P+T De 20 A - 250 V, Completa</t>
  </si>
  <si>
    <t>Bomba De Remoção De Condensados Para Condicionadores De Ar</t>
  </si>
  <si>
    <t>Tubo De Pvc Rígido Soldável Marrom, Dn= 25 Mm, (3/4´), Inclusive Conexões</t>
  </si>
  <si>
    <t>Unidade Gerenciadora Digital Vídeo Em Rede (Nvr) De Até 32 Câmeras Ip, Armazenamento De 48 Tb, 2 Interface De Rede Gigabit Ethernet E 16 Entradas De Alarme</t>
  </si>
  <si>
    <t>Câmera Fixa Colorida Tipo Bullet, Para Áreas Internas E Externas - 1,3 Mp</t>
  </si>
  <si>
    <t>Câmera Fixa Colorida Compacta Com Domo, Para Áreas Internas E Externas - 1,3 Mp</t>
  </si>
  <si>
    <t>Rack Fechado Padrão Metálico, 19 X 20 Us X 470 Mm</t>
  </si>
  <si>
    <t>Monitor Lcd Ou Led Colorido, Tela Plana De 21,5´</t>
  </si>
  <si>
    <t>Fonte De Alimentação Universal Bivolt Com Saída De 24 V - 1,5 A - 35 W</t>
  </si>
  <si>
    <t>Unidade De Disco Rígido (Hd) Externo De 5 Tb</t>
  </si>
  <si>
    <t>Guia Organizadora De Cabos Para Rack, 19´ 2 U</t>
  </si>
  <si>
    <t>Switch Gigabit Para Servidor Central Com 24 Portas Frontais E 2 Portas Sfp, Capacidade 10 / 100 / 1000 Mbps</t>
  </si>
  <si>
    <t>Cabo Para Rede U/Utp 23 Awg Com 4 Pares - Categoria 6A</t>
  </si>
  <si>
    <t>Conector Rj-45 Fêmea - Categoria 6A</t>
  </si>
  <si>
    <t>Patch Cords De 1,50 Ou 3,00 M - Rj-45 / Rj-45 - Categoria 6A</t>
  </si>
  <si>
    <t>Patch Panel De 24 Portas - Categoria 6</t>
  </si>
  <si>
    <t>Eletroduto De Pvc Corrugado Flexível Leve, Diâmetro Externo De 25 Mm</t>
  </si>
  <si>
    <t>Eletrocalha Lisa Galvanizada A Fogo, 200 X 100 Mm, Com Acessórios</t>
  </si>
  <si>
    <t>Ponto De Acesso De Dados (Access Point), Uso Interno, Compatível Com Poe 802.3Af</t>
  </si>
  <si>
    <t>Forro Em Drywall, Para Ambientes Comerciais, Inclusive Estrutura De Fixação. Af_05/2017_P</t>
  </si>
  <si>
    <t>Massa Corrida A Base De Pva</t>
  </si>
  <si>
    <t>Forro Modular Removível Em Pvc De 618Mm X 1243Mm</t>
  </si>
  <si>
    <t>Chapisco Aplicado Em Alvenarias E Estruturas De Concreto Internas, Com Colher De Pedreiro.  Argamassa Traço 1:3 Com Preparo Em Betoneira 400L. Af_06/2014</t>
  </si>
  <si>
    <t>Emboço, Para Recebimento De Cerâmica, Em Argamassa Traço 1:2:8, Preparo Mecânico Com Betoneira 400L, Aplicado Manualmente Em Faces Internas De Paredes, Para Ambiente Com Área  Maior Que 10M2, Espessura De 20Mm, Com Execução De Taliscas. Af_06/2014</t>
  </si>
  <si>
    <t>Revestimento Cerâmico Para Paredes Internas Com Placas Tipo Esmaltada Extra De Dimensões 20X20 Cm Aplicadas Em Ambientes De Área Maior Que 5 M² Na Altura Inteira Das Paredes. Af_06/2014</t>
  </si>
  <si>
    <t>Chapisco Aplicado Em Alvenaria (Sem Presença De Vãos) E Estruturas De Concreto De Fachada, Com Colher De Pedreiro.  Argamassa Traço 1:3 Com Preparo Manual. Af_06/2014</t>
  </si>
  <si>
    <t>Emboço Ou Massa Única Em Argamassa Traço 1:2:8, Preparo Mecânico Com Betoneira 400 L, Aplicada Manualmente Em Panos De Fachada Com Presença De Vãos, Espessura De 25 Mm. Af_06/2014</t>
  </si>
  <si>
    <t>Revestimento Cerâmico Para Piso Com Placas Tipo Porcelanato De Dimensões 60X60 Cm Aplicada Em Ambientes De Área Maior Que 10 M². Af_06/2014</t>
  </si>
  <si>
    <t>Contrapiso Com Argamassa Autonivelante, Aplicado Sobre Laje, Não Aderido, Espessura 3Cm. Af_07/2021</t>
  </si>
  <si>
    <t>Revestimento Vinílico, Espessura De 2 Mm, Para Tráfego Médio, Com Impermeabilizante Acrílico</t>
  </si>
  <si>
    <t>Soleira Em Granito, Largura 15 Cm, Espessura 2,0 Cm. Af_09/2020</t>
  </si>
  <si>
    <t>Aplicação De Fundo Selador Acrílico Em Teto, Uma Demão. Af_06/2014</t>
  </si>
  <si>
    <t>Aplicação Manual De Pintura Com Tinta Látex Acrílica Em Teto, Duas Demãos. Af_06/2014</t>
  </si>
  <si>
    <t>Aplicação De Fundo Selador Acrílico Em Paredes, Uma Demão. Af_06/2014</t>
  </si>
  <si>
    <t>Aplicação Manual De Pintura Com Tinta Látex Acrílica Em Paredes, Duas Demãos. Af_06/2014</t>
  </si>
  <si>
    <t>Aplicação Manual De Pintura Com Tinta Texturizada Acrílica Em Superfícies Externas De Sacada De Edifícios De Múltiplos Pavimentos, Uma Cor. Af_06/2014</t>
  </si>
  <si>
    <t>Montagem E Desmontagem De Andaime Torre Metálica Com Altura Até 10 M</t>
  </si>
  <si>
    <t>Andaime Tubular Fachadeiro Com Piso Metálico E Sapatas Ajustáveis</t>
  </si>
  <si>
    <t>m2mes</t>
  </si>
  <si>
    <t>Sistema De Alarme Pne Com Indicador Audiovisual, Para Pessoas Com Mobilidade Reduzida Ou Cadeirante</t>
  </si>
  <si>
    <t>Sistema De Alarme Pne Com Indicador Audiovisual, Sistema Sem Fio (Wireless), Para Pessoas Com Mobilidade Reduzida Ou Cadeirante</t>
  </si>
  <si>
    <t>Placa De Identificação Em Alumínio Para Wc, Com Desenho Universal De Acessibilidade</t>
  </si>
  <si>
    <t>Placa De Sinalização Em Pvc, Com Indicação De Proibição Normativa</t>
  </si>
  <si>
    <t>Placa De Sinalização Em Pvc, Com Indicação De Alerta</t>
  </si>
  <si>
    <t>Revestimento Em Borracha Sintética Colorida De 5 Mm, Para Sinalização Tátil De Alerta / Direcional - Colado</t>
  </si>
  <si>
    <t>Plantio De Forração. Af_05/2018</t>
  </si>
  <si>
    <t>Arbusto Moréia - H= 0,50 M</t>
  </si>
  <si>
    <t>Limpeza E Regularização De Áreas Para Ajardinamento (Jardins E Canteiros)</t>
  </si>
  <si>
    <t>Revisão, Escovação, Inclusive  Tomada De Goteiras De Telhados Em Geral, Exclusive Para Telhas De Barro Cozido Ou Vidro</t>
  </si>
  <si>
    <t>Cobertura Plana Em Chapa De Policarbonato Alveolar De 10 Mm</t>
  </si>
  <si>
    <t>Tubo De Cobre Classe A, Dn= 15Mm (1/2´), Inclusive Conexões</t>
  </si>
  <si>
    <t>Tubo De Cobre Classe A, Dn= 22Mm (3/4´), Inclusive Conexões</t>
  </si>
  <si>
    <t>Registro De Gaveta Em Latão Fundido Sem Acabamento, Dn= 1/2´</t>
  </si>
  <si>
    <t>Válvula De Esfera Monobloco Em Latão, Passagem Plena, Acionamento Com Alavanca, Dn= 1/2´</t>
  </si>
  <si>
    <t>Retirada De Revestimento Em Lambris Metálicos</t>
  </si>
  <si>
    <t>Revestimento Em Placas De Alumínio Composto "Acm", Espessura De 4 Mm E Acabamento Em Pvdf</t>
  </si>
  <si>
    <t>Limpeza Final Da Obra</t>
  </si>
  <si>
    <t>1,XXXX</t>
  </si>
  <si>
    <t xml:space="preserve">TOTAL GERAL COM BDI </t>
  </si>
  <si>
    <t>Sinapi-Ago/22</t>
  </si>
</sst>
</file>

<file path=xl/styles.xml><?xml version="1.0" encoding="utf-8"?>
<styleSheet xmlns="http://schemas.openxmlformats.org/spreadsheetml/2006/main">
  <numFmts count="4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_(&quot;R$ &quot;* \(#,##0.00\);_(&quot;R$ &quot;* &quot;-&quot;??_);_(@_)"/>
    <numFmt numFmtId="165" formatCode="_(* #,##0.00_);_(* \(#,##0.00\);_(* &quot;-&quot;??_);_(@_)"/>
    <numFmt numFmtId="166" formatCode="_(&quot;R$ &quot;* #,##0.00_);_(&quot;R$ &quot;* \(#,##0.00\);_(&quot;R$ &quot;* \-??_);_(@_)"/>
    <numFmt numFmtId="167" formatCode="* #,##0.00\ ;* \(#,##0.00\);* \-#\ ;@\ "/>
    <numFmt numFmtId="168" formatCode="0.0000"/>
    <numFmt numFmtId="169" formatCode="_(* #,##0.00_);_(* \(#,##0.00\);_(* \-??_);_(@_)"/>
    <numFmt numFmtId="170" formatCode="00"/>
    <numFmt numFmtId="171" formatCode="&quot; R$ &quot;* #,##0.00\ ;&quot; R$ &quot;* \(#,##0.00\);&quot; R$ &quot;* \-#\ ;@\ "/>
    <numFmt numFmtId="172" formatCode="_-* #,##0.00_-;\-* #,##0.00_-;_-* \-??_-;_-@_-"/>
    <numFmt numFmtId="173" formatCode="&quot;R$ &quot;#,##0.00"/>
    <numFmt numFmtId="174" formatCode="00\-00\-00"/>
    <numFmt numFmtId="175" formatCode="&quot;Mês&quot;\ ##"/>
    <numFmt numFmtId="176" formatCode="#,##0.0000"/>
    <numFmt numFmtId="177" formatCode="_-* #,##0.0000_-;\-* #,##0.0000_-;_-* &quot;-&quot;??_-;_-@_-"/>
    <numFmt numFmtId="178" formatCode="##,##0.00\ &quot;m2&quot;"/>
    <numFmt numFmtId="179" formatCode="&quot;R$&quot;\ #,##0.00"/>
    <numFmt numFmtId="180" formatCode="&quot;R$ &quot;#,##0.00\ &quot;/ m2&quot;"/>
    <numFmt numFmtId="181" formatCode="&quot; R$ &quot;#,##0.00\ &quot;/ m2&quot;"/>
    <numFmt numFmtId="182" formatCode="&quot;MÊS&quot;\ ##"/>
    <numFmt numFmtId="183" formatCode="00.00.00"/>
    <numFmt numFmtId="184" formatCode="#,##0.00\ &quot;m2&quot;"/>
    <numFmt numFmtId="185" formatCode="&quot;R$ &quot;* #,##0.00\ &quot;/&quot;\ &quot;m2&quot;"/>
    <numFmt numFmtId="186" formatCode="0.000"/>
    <numFmt numFmtId="187" formatCode="0.00_)"/>
    <numFmt numFmtId="188" formatCode="_-&quot;R$ &quot;* #,##0.00_-;&quot;-R$ &quot;* #,##0.00_-;_-&quot;R$ &quot;* \-??_-;_-@_-"/>
    <numFmt numFmtId="189" formatCode="&quot; R$ &quot;* #,##0.00\ &quot;/ m2&quot;"/>
    <numFmt numFmtId="190" formatCode="#,##0.000"/>
    <numFmt numFmtId="191" formatCode="_-* #,##0.0000_-;\-* #,##0.0000_-;_-* &quot;-&quot;????_-;_-@_-"/>
    <numFmt numFmtId="192" formatCode="[$-416]dddd\,\ d&quot; de &quot;mmmm&quot; de &quot;yyyy"/>
    <numFmt numFmtId="193" formatCode="#,##0.0"/>
    <numFmt numFmtId="194" formatCode="#,##0.00000"/>
    <numFmt numFmtId="195" formatCode="#,##0.000000"/>
    <numFmt numFmtId="196" formatCode="#,##0.0000000"/>
    <numFmt numFmtId="197" formatCode="0.00000"/>
    <numFmt numFmtId="198" formatCode="0.000000"/>
    <numFmt numFmtId="199" formatCode="0.000%"/>
  </numFmts>
  <fonts count="73">
    <font>
      <sz val="10"/>
      <name val="Arial"/>
      <family val="2"/>
    </font>
    <font>
      <sz val="10"/>
      <name val="Times New Roman"/>
      <family val="1"/>
    </font>
    <font>
      <b/>
      <sz val="24"/>
      <name val="Arial"/>
      <family val="2"/>
    </font>
    <font>
      <b/>
      <sz val="10"/>
      <name val="Arial"/>
      <family val="2"/>
    </font>
    <font>
      <b/>
      <sz val="12"/>
      <name val="Arial"/>
      <family val="2"/>
    </font>
    <font>
      <b/>
      <sz val="14"/>
      <name val="Arial"/>
      <family val="2"/>
    </font>
    <font>
      <sz val="12"/>
      <name val="Arial"/>
      <family val="2"/>
    </font>
    <font>
      <b/>
      <sz val="11.5"/>
      <name val="Arial"/>
      <family val="2"/>
    </font>
    <font>
      <sz val="14"/>
      <name val="Arial"/>
      <family val="2"/>
    </font>
    <font>
      <b/>
      <sz val="11"/>
      <name val="Arial"/>
      <family val="2"/>
    </font>
    <font>
      <sz val="11"/>
      <name val="Arial"/>
      <family val="2"/>
    </font>
    <font>
      <sz val="10"/>
      <color indexed="62"/>
      <name val="Arial"/>
      <family val="2"/>
    </font>
    <font>
      <sz val="10"/>
      <color indexed="8"/>
      <name val="Arial"/>
      <family val="2"/>
    </font>
    <font>
      <sz val="9"/>
      <name val="Arial"/>
      <family val="2"/>
    </font>
    <font>
      <sz val="7"/>
      <name val="Arial"/>
      <family val="2"/>
    </font>
    <font>
      <sz val="8"/>
      <name val="Arial"/>
      <family val="2"/>
    </font>
    <font>
      <b/>
      <sz val="9"/>
      <name val="Arial"/>
      <family val="2"/>
    </font>
    <font>
      <sz val="15"/>
      <name val="Arial"/>
      <family val="2"/>
    </font>
    <font>
      <b/>
      <sz val="10"/>
      <color indexed="62"/>
      <name val="Arial"/>
      <family val="2"/>
    </font>
    <font>
      <b/>
      <sz val="1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54"/>
      <name val="Calibri"/>
      <family val="2"/>
    </font>
    <font>
      <u val="single"/>
      <sz val="10"/>
      <color indexed="12"/>
      <name val="Arial"/>
      <family val="2"/>
    </font>
    <font>
      <u val="single"/>
      <sz val="10"/>
      <color indexed="20"/>
      <name val="Arial"/>
      <family val="2"/>
    </font>
    <font>
      <sz val="11"/>
      <color indexed="60"/>
      <name val="Calibri"/>
      <family val="2"/>
    </font>
    <font>
      <sz val="10"/>
      <color indexed="8"/>
      <name val="Times New Roman"/>
      <family val="1"/>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4"/>
      <color indexed="9"/>
      <name val="Arial"/>
      <family val="2"/>
    </font>
    <font>
      <b/>
      <sz val="10"/>
      <color indexed="9"/>
      <name val="Arial"/>
      <family val="2"/>
    </font>
    <font>
      <b/>
      <sz val="11"/>
      <color indexed="9"/>
      <name val="Arial"/>
      <family val="2"/>
    </font>
    <font>
      <b/>
      <sz val="12"/>
      <color indexed="9"/>
      <name val="Arial"/>
      <family val="2"/>
    </font>
    <font>
      <b/>
      <sz val="16"/>
      <color indexed="9"/>
      <name val="Arial"/>
      <family val="2"/>
    </font>
    <font>
      <b/>
      <sz val="15"/>
      <color indexed="9"/>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6500"/>
      <name val="Calibri"/>
      <family val="2"/>
    </font>
    <font>
      <sz val="10"/>
      <color rgb="FF000000"/>
      <name val="Times New Roman"/>
      <family val="1"/>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4"/>
      <color theme="0"/>
      <name val="Arial"/>
      <family val="2"/>
    </font>
    <font>
      <b/>
      <sz val="10"/>
      <color theme="0"/>
      <name val="Arial"/>
      <family val="2"/>
    </font>
    <font>
      <b/>
      <sz val="11"/>
      <color theme="0"/>
      <name val="Arial"/>
      <family val="2"/>
    </font>
    <font>
      <b/>
      <sz val="12"/>
      <color theme="0"/>
      <name val="Arial"/>
      <family val="2"/>
    </font>
    <font>
      <b/>
      <sz val="15"/>
      <color theme="0"/>
      <name val="Arial"/>
      <family val="2"/>
    </font>
    <font>
      <b/>
      <sz val="16"/>
      <color theme="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3" tint="-0.4999699890613556"/>
        <bgColor indexed="64"/>
      </patternFill>
    </fill>
    <fill>
      <patternFill patternType="solid">
        <fgColor theme="2" tint="-0.24997000396251678"/>
        <bgColor indexed="64"/>
      </patternFill>
    </fill>
    <fill>
      <patternFill patternType="solid">
        <fgColor theme="0"/>
        <bgColor indexed="64"/>
      </patternFill>
    </fill>
    <fill>
      <patternFill patternType="solid">
        <fgColor indexed="13"/>
        <bgColor indexed="64"/>
      </patternFill>
    </fill>
    <fill>
      <patternFill patternType="solid">
        <fgColor theme="4" tint="0.7999799847602844"/>
        <bgColor indexed="64"/>
      </patternFill>
    </fill>
    <fill>
      <patternFill patternType="solid">
        <fgColor theme="3" tint="-0.4999699890613556"/>
        <bgColor indexed="64"/>
      </patternFill>
    </fill>
    <fill>
      <patternFill patternType="solid">
        <fgColor rgb="FFC5D9F1"/>
        <bgColor indexed="64"/>
      </patternFill>
    </fill>
    <fill>
      <patternFill patternType="solid">
        <fgColor theme="3" tint="0.7999799847602844"/>
        <bgColor indexed="64"/>
      </patternFill>
    </fill>
    <fill>
      <patternFill patternType="solid">
        <fgColor rgb="FFC5D9F1"/>
        <bgColor indexed="64"/>
      </patternFill>
    </fill>
  </fills>
  <borders count="1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color indexed="8"/>
      </left>
      <right>
        <color indexed="63"/>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medium"/>
      <right style="thin">
        <color indexed="8"/>
      </right>
      <top>
        <color indexed="63"/>
      </top>
      <bottom style="hair">
        <color indexed="8"/>
      </bottom>
    </border>
    <border>
      <left style="medium"/>
      <right style="medium">
        <color indexed="8"/>
      </right>
      <top style="medium">
        <color indexed="8"/>
      </top>
      <bottom>
        <color indexed="63"/>
      </bottom>
    </border>
    <border>
      <left style="thin">
        <color indexed="8"/>
      </left>
      <right style="thin">
        <color indexed="8"/>
      </right>
      <top>
        <color indexed="63"/>
      </top>
      <bottom style="hair"/>
    </border>
    <border>
      <left style="medium"/>
      <right style="thin">
        <color indexed="8"/>
      </right>
      <top>
        <color indexed="63"/>
      </top>
      <bottom>
        <color indexed="63"/>
      </bottom>
    </border>
    <border>
      <left style="medium"/>
      <right style="thin">
        <color indexed="8"/>
      </right>
      <top>
        <color indexed="63"/>
      </top>
      <bottom style="thin"/>
    </border>
    <border>
      <left style="thin">
        <color indexed="8"/>
      </left>
      <right style="thin">
        <color indexed="8"/>
      </right>
      <top style="hair"/>
      <bottom style="hair"/>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style="medium">
        <color indexed="8"/>
      </left>
      <right style="medium">
        <color indexed="8"/>
      </right>
      <top style="hair">
        <color indexed="8"/>
      </top>
      <bottom style="hair">
        <color indexed="8"/>
      </bottom>
    </border>
    <border>
      <left style="medium">
        <color indexed="8"/>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style="thin">
        <color indexed="8"/>
      </left>
      <right style="medium">
        <color indexed="8"/>
      </right>
      <top style="hair">
        <color indexed="8"/>
      </top>
      <bottom style="hair">
        <color indexed="8"/>
      </bottom>
    </border>
    <border>
      <left style="medium">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style="medium">
        <color indexed="8"/>
      </left>
      <right style="medium">
        <color indexed="8"/>
      </right>
      <top style="thin">
        <color indexed="8"/>
      </top>
      <bottom style="medium">
        <color indexed="8"/>
      </bottom>
    </border>
    <border>
      <left style="thin"/>
      <right style="thin">
        <color indexed="8"/>
      </right>
      <top style="thin"/>
      <bottom style="hair"/>
    </border>
    <border>
      <left style="thin"/>
      <right style="thin">
        <color indexed="8"/>
      </right>
      <top style="hair"/>
      <bottom style="hair"/>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color indexed="8"/>
      </bottom>
    </border>
    <border>
      <left style="medium">
        <color indexed="8"/>
      </left>
      <right style="medium">
        <color indexed="8"/>
      </right>
      <top style="medium">
        <color indexed="8"/>
      </top>
      <bottom style="hair">
        <color indexed="8"/>
      </bottom>
    </border>
    <border>
      <left style="medium">
        <color indexed="8"/>
      </left>
      <right style="medium">
        <color indexed="8"/>
      </right>
      <top style="hair">
        <color indexed="8"/>
      </top>
      <bottom style="medium">
        <color indexed="8"/>
      </bottom>
    </border>
    <border>
      <left style="medium">
        <color indexed="8"/>
      </left>
      <right style="thin">
        <color indexed="8"/>
      </right>
      <top style="hair"/>
      <bottom style="hair"/>
    </border>
    <border>
      <left>
        <color indexed="63"/>
      </left>
      <right style="thin">
        <color indexed="8"/>
      </right>
      <top style="hair"/>
      <bottom style="hair"/>
    </border>
    <border>
      <left>
        <color indexed="63"/>
      </left>
      <right style="thin">
        <color indexed="8"/>
      </right>
      <top style="thin"/>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8"/>
      </left>
      <right style="medium"/>
      <top style="medium">
        <color indexed="8"/>
      </top>
      <bottom>
        <color indexed="63"/>
      </bottom>
    </border>
    <border>
      <left>
        <color indexed="63"/>
      </left>
      <right>
        <color indexed="63"/>
      </right>
      <top style="medium"/>
      <bottom style="medium"/>
    </border>
    <border>
      <left>
        <color indexed="63"/>
      </left>
      <right style="medium"/>
      <top style="medium"/>
      <bottom style="medium"/>
    </border>
    <border>
      <left style="thin">
        <color indexed="8"/>
      </left>
      <right style="thin">
        <color indexed="8"/>
      </right>
      <top style="thin"/>
      <bottom style="thin"/>
    </border>
    <border>
      <left style="thin">
        <color indexed="8"/>
      </left>
      <right style="medium"/>
      <top style="thin"/>
      <bottom style="thin"/>
    </border>
    <border>
      <left style="thin">
        <color indexed="8"/>
      </left>
      <right style="medium"/>
      <top>
        <color indexed="63"/>
      </top>
      <bottom style="hair">
        <color indexed="8"/>
      </bottom>
    </border>
    <border>
      <left style="thin">
        <color indexed="8"/>
      </left>
      <right style="medium"/>
      <top style="hair">
        <color indexed="8"/>
      </top>
      <bottom style="hair">
        <color indexed="8"/>
      </bottom>
    </border>
    <border>
      <left style="thin"/>
      <right style="thin"/>
      <top style="hair"/>
      <bottom style="hair"/>
    </border>
    <border>
      <left style="thin">
        <color indexed="8"/>
      </left>
      <right style="thin">
        <color indexed="8"/>
      </right>
      <top>
        <color indexed="63"/>
      </top>
      <bottom style="thin"/>
    </border>
    <border>
      <left style="thin">
        <color indexed="8"/>
      </left>
      <right style="medium"/>
      <top>
        <color indexed="63"/>
      </top>
      <bottom style="thin"/>
    </border>
    <border>
      <left style="thin">
        <color indexed="8"/>
      </left>
      <right style="medium"/>
      <top style="hair">
        <color indexed="8"/>
      </top>
      <bottom>
        <color indexed="63"/>
      </bottom>
    </border>
    <border>
      <left style="thin">
        <color indexed="8"/>
      </left>
      <right style="medium"/>
      <top style="hair"/>
      <bottom style="hair"/>
    </border>
    <border>
      <left style="thin">
        <color indexed="8"/>
      </left>
      <right style="thin">
        <color indexed="8"/>
      </right>
      <top style="hair">
        <color indexed="8"/>
      </top>
      <bottom style="thin"/>
    </border>
    <border>
      <left style="medium"/>
      <right style="thin">
        <color indexed="8"/>
      </right>
      <top>
        <color indexed="63"/>
      </top>
      <bottom style="hair"/>
    </border>
    <border>
      <left style="thin">
        <color indexed="8"/>
      </left>
      <right style="medium"/>
      <top>
        <color indexed="63"/>
      </top>
      <bottom style="hair"/>
    </border>
    <border>
      <left style="medium"/>
      <right style="thin">
        <color indexed="8"/>
      </right>
      <top style="thin"/>
      <bottom style="hair"/>
    </border>
    <border>
      <left style="thin">
        <color indexed="8"/>
      </left>
      <right style="thin">
        <color indexed="8"/>
      </right>
      <top style="thin"/>
      <bottom style="hair"/>
    </border>
    <border>
      <left style="thin">
        <color indexed="8"/>
      </left>
      <right style="thin">
        <color indexed="8"/>
      </right>
      <top style="thin"/>
      <bottom style="hair">
        <color indexed="8"/>
      </bottom>
    </border>
    <border>
      <left style="thin">
        <color indexed="8"/>
      </left>
      <right style="medium"/>
      <top>
        <color indexed="63"/>
      </top>
      <bottom>
        <color indexed="63"/>
      </bottom>
    </border>
    <border>
      <left style="medium"/>
      <right style="thin">
        <color indexed="8"/>
      </right>
      <top style="hair"/>
      <bottom style="hair"/>
    </border>
    <border>
      <left style="medium"/>
      <right style="thin">
        <color indexed="8"/>
      </right>
      <top style="hair"/>
      <bottom style="thin"/>
    </border>
    <border>
      <left style="thin">
        <color indexed="8"/>
      </left>
      <right style="thin">
        <color indexed="8"/>
      </right>
      <top style="hair"/>
      <bottom style="thin"/>
    </border>
    <border>
      <left style="thin">
        <color indexed="8"/>
      </left>
      <right style="thin">
        <color indexed="8"/>
      </right>
      <top style="hair"/>
      <bottom>
        <color indexed="63"/>
      </bottom>
    </border>
    <border>
      <left style="thin">
        <color indexed="8"/>
      </left>
      <right style="thin">
        <color indexed="8"/>
      </right>
      <top style="hair">
        <color indexed="8"/>
      </top>
      <bottom style="hair"/>
    </border>
    <border>
      <left style="thin">
        <color indexed="8"/>
      </left>
      <right style="medium"/>
      <top style="hair">
        <color indexed="8"/>
      </top>
      <bottom style="hair"/>
    </border>
    <border>
      <left style="medium"/>
      <right style="thin">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thin">
        <color indexed="8"/>
      </right>
      <top style="thin">
        <color indexed="8"/>
      </top>
      <bottom style="hair"/>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thick">
        <color indexed="8"/>
      </top>
      <bottom style="medium"/>
    </border>
    <border>
      <left>
        <color indexed="63"/>
      </left>
      <right style="medium">
        <color indexed="8"/>
      </right>
      <top style="thick">
        <color indexed="8"/>
      </top>
      <bottom style="medium"/>
    </border>
    <border>
      <left>
        <color indexed="63"/>
      </left>
      <right style="medium"/>
      <top style="thick">
        <color indexed="8"/>
      </top>
      <bottom style="medium"/>
    </border>
    <border>
      <left style="medium"/>
      <right>
        <color indexed="63"/>
      </right>
      <top style="thick">
        <color indexed="8"/>
      </top>
      <bottom style="medium"/>
    </border>
    <border>
      <left style="medium">
        <color indexed="8"/>
      </left>
      <right>
        <color indexed="63"/>
      </right>
      <top style="thick">
        <color indexed="8"/>
      </top>
      <bottom style="medium"/>
    </border>
    <border>
      <left>
        <color indexed="63"/>
      </left>
      <right style="medium"/>
      <top style="medium"/>
      <bottom>
        <color indexed="63"/>
      </bottom>
    </border>
    <border>
      <left style="thin"/>
      <right style="medium"/>
      <top style="thin"/>
      <bottom style="thin"/>
    </border>
    <border>
      <left style="medium">
        <color indexed="8"/>
      </left>
      <right style="medium">
        <color indexed="8"/>
      </right>
      <top style="thick">
        <color indexed="8"/>
      </top>
      <bottom style="medium"/>
    </border>
    <border>
      <left style="medium"/>
      <right>
        <color indexed="63"/>
      </right>
      <top style="medium"/>
      <bottom style="medium"/>
    </border>
    <border>
      <left style="medium">
        <color indexed="8"/>
      </left>
      <right>
        <color indexed="63"/>
      </right>
      <top style="medium"/>
      <bottom style="medium"/>
    </border>
    <border>
      <left style="medium"/>
      <right style="thin">
        <color indexed="8"/>
      </right>
      <top style="thin"/>
      <bottom style="thin"/>
    </border>
    <border>
      <left style="medium">
        <color indexed="8"/>
      </left>
      <right style="thin">
        <color indexed="8"/>
      </right>
      <top style="thin"/>
      <bottom style="thin"/>
    </border>
    <border>
      <left style="medium"/>
      <right style="thin">
        <color indexed="8"/>
      </right>
      <top>
        <color indexed="63"/>
      </top>
      <bottom style="thin">
        <color indexed="8"/>
      </bottom>
    </border>
    <border>
      <left style="medium">
        <color indexed="8"/>
      </left>
      <right style="thin">
        <color indexed="8"/>
      </right>
      <top>
        <color indexed="63"/>
      </top>
      <bottom style="thin">
        <color indexed="8"/>
      </bottom>
    </border>
    <border>
      <left style="medium"/>
      <right style="thin"/>
      <top style="thin"/>
      <bottom style="thin"/>
    </border>
    <border>
      <left style="medium">
        <color indexed="8"/>
      </left>
      <right style="thin">
        <color indexed="8"/>
      </right>
      <top>
        <color indexed="63"/>
      </top>
      <bottom style="thin"/>
    </border>
    <border>
      <left style="medium"/>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right>
        <color indexed="63"/>
      </right>
      <top style="thin"/>
      <bottom style="thin"/>
    </border>
    <border>
      <left>
        <color indexed="63"/>
      </left>
      <right style="thin">
        <color indexed="8"/>
      </right>
      <top style="thin"/>
      <bottom style="thin"/>
    </border>
    <border>
      <left style="medium"/>
      <right>
        <color indexed="63"/>
      </right>
      <top>
        <color indexed="63"/>
      </top>
      <bottom style="thin"/>
    </border>
    <border>
      <left style="medium">
        <color indexed="8"/>
      </left>
      <right>
        <color indexed="63"/>
      </right>
      <top>
        <color indexed="63"/>
      </top>
      <bottom style="thin"/>
    </border>
    <border>
      <left style="medium"/>
      <right style="medium"/>
      <top>
        <color indexed="63"/>
      </top>
      <bottom>
        <color indexed="63"/>
      </bottom>
    </border>
    <border>
      <left style="medium"/>
      <right style="medium"/>
      <top>
        <color indexed="63"/>
      </top>
      <bottom style="medium"/>
    </border>
    <border>
      <left style="medium">
        <color indexed="8"/>
      </left>
      <right style="medium">
        <color indexed="8"/>
      </right>
      <top>
        <color indexed="63"/>
      </top>
      <bottom style="medium">
        <color indexed="8"/>
      </bottom>
    </border>
    <border>
      <left style="medium"/>
      <right style="medium"/>
      <top style="hair">
        <color indexed="8"/>
      </top>
      <bottom>
        <color indexed="63"/>
      </bottom>
    </border>
    <border>
      <left style="medium"/>
      <right style="medium"/>
      <top>
        <color indexed="63"/>
      </top>
      <bottom style="hair">
        <color indexed="8"/>
      </bottom>
    </border>
    <border>
      <left style="medium"/>
      <right>
        <color indexed="63"/>
      </right>
      <top style="hair">
        <color indexed="8"/>
      </top>
      <bottom>
        <color indexed="63"/>
      </bottom>
    </border>
    <border>
      <left style="medium"/>
      <right>
        <color indexed="63"/>
      </right>
      <top>
        <color indexed="63"/>
      </top>
      <bottom style="hair">
        <color indexed="8"/>
      </bottom>
    </border>
    <border>
      <left style="medium"/>
      <right style="medium"/>
      <top style="medium"/>
      <bottom>
        <color indexed="63"/>
      </bottom>
    </border>
    <border>
      <left style="medium"/>
      <right>
        <color indexed="63"/>
      </right>
      <top>
        <color indexed="63"/>
      </top>
      <bottom style="hair"/>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border>
    <border>
      <left style="medium"/>
      <right>
        <color indexed="63"/>
      </right>
      <top style="medium">
        <color indexed="8"/>
      </top>
      <bottom style="medium">
        <color indexed="8"/>
      </bottom>
    </border>
    <border>
      <left style="medium"/>
      <right>
        <color indexed="63"/>
      </right>
      <top style="medium">
        <color indexed="8"/>
      </top>
      <bottom style="medium"/>
    </border>
    <border>
      <left>
        <color indexed="63"/>
      </left>
      <right style="medium">
        <color indexed="8"/>
      </right>
      <top style="medium">
        <color indexed="8"/>
      </top>
      <bottom style="medium">
        <color indexed="8"/>
      </bottom>
    </border>
    <border>
      <left>
        <color indexed="63"/>
      </left>
      <right style="medium">
        <color indexed="8"/>
      </right>
      <top style="medium">
        <color indexed="8"/>
      </top>
      <bottom style="medium"/>
    </border>
    <border>
      <left style="medium"/>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color indexed="63"/>
      </right>
      <top style="medium">
        <color indexed="8"/>
      </top>
      <bottom style="medium"/>
    </border>
    <border>
      <left>
        <color indexed="63"/>
      </left>
      <right>
        <color indexed="63"/>
      </right>
      <top style="medium">
        <color indexed="8"/>
      </top>
      <bottom style="medium">
        <color indexed="8"/>
      </bottom>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0" fillId="0" borderId="0" applyNumberFormat="0">
      <alignment/>
      <protection/>
    </xf>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3" fillId="29" borderId="1" applyNumberFormat="0" applyAlignment="0" applyProtection="0"/>
    <xf numFmtId="0" fontId="0" fillId="0" borderId="0">
      <alignment/>
      <protection/>
    </xf>
    <xf numFmtId="0" fontId="54" fillId="0" borderId="0" applyNumberFormat="0" applyFill="0" applyBorder="0" applyAlignment="0" applyProtection="0"/>
    <xf numFmtId="0" fontId="55" fillId="0" borderId="0" applyNumberFormat="0" applyFill="0" applyBorder="0" applyAlignment="0" applyProtection="0"/>
    <xf numFmtId="166" fontId="0" fillId="0" borderId="0">
      <alignment/>
      <protection/>
    </xf>
    <xf numFmtId="42" fontId="0" fillId="0" borderId="0" applyFill="0" applyBorder="0" applyAlignment="0" applyProtection="0"/>
    <xf numFmtId="166" fontId="0" fillId="0" borderId="0">
      <alignment/>
      <protection/>
    </xf>
    <xf numFmtId="166" fontId="0" fillId="0" borderId="0">
      <alignment/>
      <protection/>
    </xf>
    <xf numFmtId="166" fontId="0" fillId="0" borderId="0">
      <alignment/>
      <protection/>
    </xf>
    <xf numFmtId="164" fontId="20" fillId="0" borderId="0" applyFont="0" applyFill="0" applyBorder="0" applyAlignment="0" applyProtection="0"/>
    <xf numFmtId="166" fontId="0" fillId="0" borderId="0">
      <alignment/>
      <protection/>
    </xf>
    <xf numFmtId="0" fontId="56" fillId="30"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0" fillId="0" borderId="0">
      <alignment/>
      <protection/>
    </xf>
    <xf numFmtId="0" fontId="12"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47" fillId="0" borderId="0">
      <alignment/>
      <protection/>
    </xf>
    <xf numFmtId="0" fontId="12" fillId="0" borderId="0">
      <alignment/>
      <protection/>
    </xf>
    <xf numFmtId="0" fontId="20" fillId="0" borderId="0">
      <alignment/>
      <protection/>
    </xf>
    <xf numFmtId="0" fontId="20" fillId="0" borderId="0">
      <alignment/>
      <protection/>
    </xf>
    <xf numFmtId="0" fontId="0" fillId="0" borderId="0">
      <alignment/>
      <protection/>
    </xf>
    <xf numFmtId="0" fontId="0" fillId="31" borderId="4" applyNumberFormat="0" applyFont="0" applyAlignment="0" applyProtection="0"/>
    <xf numFmtId="0" fontId="0" fillId="0" borderId="0">
      <alignment/>
      <protection/>
    </xf>
    <xf numFmtId="9" fontId="0" fillId="0" borderId="0">
      <alignment/>
      <protection/>
    </xf>
    <xf numFmtId="9" fontId="0" fillId="0" borderId="0">
      <alignment/>
      <protection/>
    </xf>
    <xf numFmtId="9" fontId="0" fillId="0" borderId="0">
      <alignment/>
      <protection/>
    </xf>
    <xf numFmtId="9" fontId="20" fillId="0" borderId="0" applyFont="0" applyFill="0" applyBorder="0" applyAlignment="0" applyProtection="0"/>
    <xf numFmtId="0" fontId="58" fillId="32" borderId="0" applyNumberFormat="0" applyBorder="0" applyAlignment="0" applyProtection="0"/>
    <xf numFmtId="0" fontId="59" fillId="21" borderId="5" applyNumberFormat="0" applyAlignment="0" applyProtection="0"/>
    <xf numFmtId="41" fontId="0" fillId="0" borderId="0" applyFill="0" applyBorder="0" applyAlignment="0" applyProtection="0"/>
    <xf numFmtId="167" fontId="0" fillId="0" borderId="0">
      <alignment/>
      <protection/>
    </xf>
    <xf numFmtId="169" fontId="0" fillId="0" borderId="0">
      <alignment/>
      <protection/>
    </xf>
    <xf numFmtId="169" fontId="0" fillId="0" borderId="0">
      <alignment/>
      <protection/>
    </xf>
    <xf numFmtId="165" fontId="20" fillId="0" borderId="0" applyFont="0" applyFill="0" applyBorder="0" applyAlignment="0" applyProtection="0"/>
    <xf numFmtId="0" fontId="1" fillId="0" borderId="6">
      <alignment horizontal="left" wrapText="1"/>
      <protection/>
    </xf>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64" fillId="0" borderId="8" applyNumberFormat="0" applyFill="0" applyAlignment="0" applyProtection="0"/>
    <xf numFmtId="0" fontId="65" fillId="0" borderId="9" applyNumberFormat="0" applyFill="0" applyAlignment="0" applyProtection="0"/>
    <xf numFmtId="0" fontId="65" fillId="0" borderId="0" applyNumberFormat="0" applyFill="0" applyBorder="0" applyAlignment="0" applyProtection="0"/>
    <xf numFmtId="0" fontId="66" fillId="0" borderId="10" applyNumberFormat="0" applyFill="0" applyAlignment="0" applyProtection="0"/>
    <xf numFmtId="169" fontId="0" fillId="0" borderId="0">
      <alignment/>
      <protection/>
    </xf>
    <xf numFmtId="43" fontId="20" fillId="0" borderId="0" applyFont="0" applyFill="0" applyBorder="0" applyAlignment="0" applyProtection="0"/>
    <xf numFmtId="43" fontId="20" fillId="0" borderId="0" applyFont="0" applyFill="0" applyBorder="0" applyAlignment="0" applyProtection="0"/>
    <xf numFmtId="165" fontId="20" fillId="0" borderId="0" applyFont="0" applyFill="0" applyBorder="0" applyAlignment="0" applyProtection="0"/>
    <xf numFmtId="43" fontId="57" fillId="0" borderId="0" applyFont="0" applyFill="0" applyBorder="0" applyAlignment="0" applyProtection="0"/>
  </cellStyleXfs>
  <cellXfs count="408">
    <xf numFmtId="0" fontId="0" fillId="0" borderId="0" xfId="0" applyAlignment="1">
      <alignment/>
    </xf>
    <xf numFmtId="0" fontId="0" fillId="0" borderId="0" xfId="45" applyFont="1" applyFill="1" applyBorder="1" applyAlignment="1" applyProtection="1">
      <alignment horizontal="left" vertical="center"/>
      <protection locked="0"/>
    </xf>
    <xf numFmtId="0" fontId="0" fillId="33" borderId="0" xfId="45" applyFont="1" applyFill="1" applyBorder="1" applyAlignment="1" applyProtection="1">
      <alignment vertical="center"/>
      <protection locked="0"/>
    </xf>
    <xf numFmtId="49" fontId="0" fillId="0" borderId="11" xfId="45" applyNumberFormat="1" applyFont="1" applyFill="1" applyBorder="1" applyAlignment="1" applyProtection="1">
      <alignment horizontal="center" vertical="center"/>
      <protection hidden="1"/>
    </xf>
    <xf numFmtId="166" fontId="0" fillId="0" borderId="11" xfId="48" applyFont="1" applyFill="1" applyBorder="1" applyAlignment="1" applyProtection="1">
      <alignment horizontal="right" vertical="center"/>
      <protection hidden="1"/>
    </xf>
    <xf numFmtId="49" fontId="0" fillId="0" borderId="12" xfId="45" applyNumberFormat="1" applyFont="1" applyFill="1" applyBorder="1" applyAlignment="1" applyProtection="1">
      <alignment horizontal="center" vertical="center"/>
      <protection hidden="1"/>
    </xf>
    <xf numFmtId="166" fontId="0" fillId="0" borderId="12" xfId="48" applyFont="1" applyFill="1" applyBorder="1" applyAlignment="1" applyProtection="1">
      <alignment horizontal="right" vertical="center"/>
      <protection hidden="1"/>
    </xf>
    <xf numFmtId="49" fontId="0" fillId="0" borderId="13" xfId="45" applyNumberFormat="1" applyFont="1" applyFill="1" applyBorder="1" applyAlignment="1" applyProtection="1">
      <alignment horizontal="center" vertical="center"/>
      <protection hidden="1"/>
    </xf>
    <xf numFmtId="166" fontId="0" fillId="0" borderId="13" xfId="48" applyFont="1" applyFill="1" applyBorder="1" applyAlignment="1" applyProtection="1">
      <alignment horizontal="right" vertical="center"/>
      <protection hidden="1"/>
    </xf>
    <xf numFmtId="49" fontId="0" fillId="0" borderId="14" xfId="0" applyNumberFormat="1" applyFont="1" applyFill="1" applyBorder="1" applyAlignment="1" applyProtection="1">
      <alignment horizontal="center" vertical="center"/>
      <protection hidden="1"/>
    </xf>
    <xf numFmtId="49" fontId="0" fillId="0" borderId="14" xfId="45" applyNumberFormat="1" applyFont="1" applyFill="1" applyBorder="1" applyAlignment="1" applyProtection="1">
      <alignment horizontal="center" vertical="center"/>
      <protection hidden="1"/>
    </xf>
    <xf numFmtId="49" fontId="67" fillId="34" borderId="15" xfId="45" applyNumberFormat="1" applyFont="1" applyFill="1" applyBorder="1" applyAlignment="1" applyProtection="1">
      <alignment horizontal="center" vertical="center"/>
      <protection hidden="1"/>
    </xf>
    <xf numFmtId="0" fontId="0" fillId="0" borderId="0" xfId="45" applyFont="1" applyFill="1" applyBorder="1" applyAlignment="1" applyProtection="1">
      <alignment vertical="center"/>
      <protection locked="0"/>
    </xf>
    <xf numFmtId="0" fontId="6" fillId="0" borderId="0" xfId="45" applyFont="1" applyFill="1" applyBorder="1" applyAlignment="1" applyProtection="1">
      <alignment vertical="center"/>
      <protection locked="0"/>
    </xf>
    <xf numFmtId="0" fontId="5" fillId="0" borderId="0" xfId="45" applyFont="1" applyFill="1" applyBorder="1" applyAlignment="1" applyProtection="1">
      <alignment vertical="center"/>
      <protection locked="0"/>
    </xf>
    <xf numFmtId="0" fontId="10" fillId="0" borderId="0" xfId="45" applyFont="1" applyFill="1" applyBorder="1" applyAlignment="1" applyProtection="1">
      <alignment horizontal="center" vertical="center"/>
      <protection locked="0"/>
    </xf>
    <xf numFmtId="0" fontId="11" fillId="0" borderId="0" xfId="45" applyFont="1" applyFill="1" applyBorder="1" applyAlignment="1" applyProtection="1">
      <alignment vertical="center"/>
      <protection locked="0"/>
    </xf>
    <xf numFmtId="2" fontId="11" fillId="0" borderId="0" xfId="45" applyNumberFormat="1" applyFont="1" applyFill="1" applyBorder="1" applyAlignment="1" applyProtection="1">
      <alignment horizontal="center" vertical="center" wrapText="1"/>
      <protection locked="0"/>
    </xf>
    <xf numFmtId="0" fontId="68" fillId="0" borderId="0" xfId="45" applyFont="1" applyFill="1" applyBorder="1" applyAlignment="1" applyProtection="1">
      <alignment vertical="center"/>
      <protection locked="0"/>
    </xf>
    <xf numFmtId="166" fontId="0" fillId="0" borderId="16" xfId="48" applyFont="1" applyFill="1" applyBorder="1" applyAlignment="1" applyProtection="1">
      <alignment horizontal="right" vertical="center"/>
      <protection hidden="1"/>
    </xf>
    <xf numFmtId="0" fontId="0" fillId="0" borderId="12" xfId="45" applyNumberFormat="1" applyFont="1" applyFill="1" applyBorder="1" applyAlignment="1" applyProtection="1">
      <alignment horizontal="center" vertical="center"/>
      <protection hidden="1"/>
    </xf>
    <xf numFmtId="0" fontId="19" fillId="35" borderId="17" xfId="45" applyFont="1" applyFill="1" applyBorder="1" applyAlignment="1" applyProtection="1">
      <alignment horizontal="center" vertical="center"/>
      <protection locked="0"/>
    </xf>
    <xf numFmtId="168" fontId="5" fillId="35" borderId="18" xfId="45" applyNumberFormat="1" applyFont="1" applyFill="1" applyBorder="1" applyAlignment="1" applyProtection="1">
      <alignment vertical="center"/>
      <protection locked="0"/>
    </xf>
    <xf numFmtId="0" fontId="0" fillId="0" borderId="13" xfId="45" applyNumberFormat="1" applyFont="1" applyFill="1" applyBorder="1" applyAlignment="1" applyProtection="1">
      <alignment horizontal="center" vertical="center"/>
      <protection hidden="1"/>
    </xf>
    <xf numFmtId="0" fontId="0" fillId="0" borderId="11" xfId="45" applyNumberFormat="1" applyFont="1" applyFill="1" applyBorder="1" applyAlignment="1" applyProtection="1">
      <alignment horizontal="center" vertical="center"/>
      <protection hidden="1"/>
    </xf>
    <xf numFmtId="49" fontId="0" fillId="0" borderId="14" xfId="0" applyNumberFormat="1" applyFill="1" applyBorder="1" applyAlignment="1" applyProtection="1">
      <alignment horizontal="center" vertical="center"/>
      <protection hidden="1"/>
    </xf>
    <xf numFmtId="0" fontId="0" fillId="0" borderId="12" xfId="45" applyNumberFormat="1" applyFont="1" applyFill="1" applyBorder="1" applyAlignment="1" applyProtection="1">
      <alignment horizontal="center" vertical="center"/>
      <protection hidden="1"/>
    </xf>
    <xf numFmtId="174" fontId="0" fillId="0" borderId="12" xfId="45" applyNumberFormat="1" applyFont="1" applyFill="1" applyBorder="1" applyAlignment="1" applyProtection="1">
      <alignment horizontal="center" vertical="center"/>
      <protection hidden="1"/>
    </xf>
    <xf numFmtId="174" fontId="0" fillId="0" borderId="12" xfId="45" applyNumberFormat="1" applyFont="1" applyFill="1" applyBorder="1" applyAlignment="1" applyProtection="1">
      <alignment horizontal="center" vertical="center"/>
      <protection hidden="1"/>
    </xf>
    <xf numFmtId="0" fontId="0" fillId="36" borderId="16" xfId="45" applyNumberFormat="1" applyFont="1" applyFill="1" applyBorder="1" applyAlignment="1" applyProtection="1">
      <alignment horizontal="center" vertical="center"/>
      <protection hidden="1"/>
    </xf>
    <xf numFmtId="0" fontId="0" fillId="36" borderId="19" xfId="45" applyNumberFormat="1" applyFont="1" applyFill="1" applyBorder="1" applyAlignment="1" applyProtection="1">
      <alignment horizontal="center" vertical="center"/>
      <protection hidden="1"/>
    </xf>
    <xf numFmtId="10" fontId="11" fillId="37" borderId="0" xfId="45" applyNumberFormat="1" applyFont="1" applyFill="1" applyBorder="1" applyAlignment="1" applyProtection="1">
      <alignment horizontal="left" vertical="center"/>
      <protection locked="0"/>
    </xf>
    <xf numFmtId="0" fontId="0" fillId="0" borderId="0" xfId="45" applyFont="1" applyBorder="1" applyAlignment="1" applyProtection="1">
      <alignment vertical="center"/>
      <protection locked="0"/>
    </xf>
    <xf numFmtId="0" fontId="2" fillId="0" borderId="0" xfId="45" applyFont="1" applyBorder="1" applyAlignment="1" applyProtection="1">
      <alignment vertical="center"/>
      <protection locked="0"/>
    </xf>
    <xf numFmtId="0" fontId="0" fillId="0" borderId="0" xfId="45" applyFont="1" applyFill="1" applyAlignment="1" applyProtection="1">
      <alignment vertical="center"/>
      <protection locked="0"/>
    </xf>
    <xf numFmtId="0" fontId="3" fillId="0" borderId="0" xfId="45" applyFont="1" applyBorder="1" applyAlignment="1" applyProtection="1">
      <alignment vertical="center"/>
      <protection locked="0"/>
    </xf>
    <xf numFmtId="0" fontId="5" fillId="0" borderId="0" xfId="45" applyFont="1" applyBorder="1" applyAlignment="1" applyProtection="1">
      <alignment vertical="center"/>
      <protection locked="0"/>
    </xf>
    <xf numFmtId="0" fontId="3" fillId="0" borderId="0" xfId="45" applyFont="1" applyAlignment="1" applyProtection="1">
      <alignment vertical="center"/>
      <protection locked="0"/>
    </xf>
    <xf numFmtId="4" fontId="3" fillId="0" borderId="0" xfId="45" applyNumberFormat="1" applyFont="1" applyAlignment="1" applyProtection="1">
      <alignment horizontal="center" vertical="center"/>
      <protection locked="0"/>
    </xf>
    <xf numFmtId="0" fontId="6" fillId="0" borderId="0" xfId="45" applyFont="1" applyFill="1" applyAlignment="1" applyProtection="1">
      <alignment vertical="center"/>
      <protection locked="0"/>
    </xf>
    <xf numFmtId="0" fontId="4" fillId="0" borderId="0" xfId="45" applyFont="1" applyBorder="1" applyAlignment="1" applyProtection="1">
      <alignment vertical="center" wrapText="1"/>
      <protection locked="0"/>
    </xf>
    <xf numFmtId="0" fontId="8" fillId="0" borderId="0" xfId="45" applyFont="1" applyFill="1" applyAlignment="1" applyProtection="1">
      <alignment vertical="center"/>
      <protection locked="0"/>
    </xf>
    <xf numFmtId="0" fontId="10" fillId="0" borderId="0" xfId="45" applyFont="1" applyFill="1" applyAlignment="1" applyProtection="1">
      <alignment horizontal="center" vertical="center"/>
      <protection locked="0"/>
    </xf>
    <xf numFmtId="0" fontId="0" fillId="0" borderId="0" xfId="45" applyFont="1" applyBorder="1" applyAlignment="1" applyProtection="1">
      <alignment horizontal="center" vertical="center" wrapText="1"/>
      <protection locked="0"/>
    </xf>
    <xf numFmtId="166" fontId="0" fillId="0" borderId="0" xfId="48" applyFont="1" applyFill="1" applyBorder="1" applyAlignment="1" applyProtection="1">
      <alignment horizontal="center" vertical="center" wrapText="1"/>
      <protection locked="0"/>
    </xf>
    <xf numFmtId="168" fontId="10" fillId="0" borderId="0" xfId="45" applyNumberFormat="1" applyFont="1" applyBorder="1" applyAlignment="1" applyProtection="1">
      <alignment horizontal="center" vertical="center" wrapText="1"/>
      <protection locked="0"/>
    </xf>
    <xf numFmtId="0" fontId="0" fillId="0" borderId="0" xfId="45" applyFont="1" applyBorder="1" applyAlignment="1" applyProtection="1">
      <alignment horizontal="center" vertical="center"/>
      <protection locked="0"/>
    </xf>
    <xf numFmtId="166" fontId="0" fillId="0" borderId="0" xfId="48" applyFont="1" applyFill="1" applyBorder="1" applyAlignment="1" applyProtection="1">
      <alignment vertical="center"/>
      <protection locked="0"/>
    </xf>
    <xf numFmtId="172" fontId="0" fillId="0" borderId="0" xfId="45" applyNumberFormat="1" applyFont="1" applyBorder="1" applyAlignment="1" applyProtection="1">
      <alignment horizontal="center" vertical="center" wrapText="1"/>
      <protection locked="0"/>
    </xf>
    <xf numFmtId="0" fontId="0" fillId="0" borderId="0" xfId="45" applyFont="1" applyBorder="1" applyAlignment="1" applyProtection="1">
      <alignment vertical="center" wrapText="1"/>
      <protection locked="0"/>
    </xf>
    <xf numFmtId="0" fontId="0" fillId="0" borderId="0" xfId="45" applyFont="1" applyAlignment="1" applyProtection="1">
      <alignment horizontal="center" vertical="center"/>
      <protection locked="0"/>
    </xf>
    <xf numFmtId="0" fontId="4" fillId="0" borderId="0" xfId="45" applyFont="1" applyAlignment="1" applyProtection="1">
      <alignment horizontal="center" vertical="center"/>
      <protection locked="0"/>
    </xf>
    <xf numFmtId="0" fontId="4" fillId="0" borderId="0" xfId="45" applyFont="1" applyBorder="1" applyAlignment="1" applyProtection="1">
      <alignment vertical="center"/>
      <protection locked="0"/>
    </xf>
    <xf numFmtId="0" fontId="13" fillId="0" borderId="0" xfId="45" applyFont="1" applyAlignment="1" applyProtection="1">
      <alignment horizontal="center" vertical="center"/>
      <protection locked="0"/>
    </xf>
    <xf numFmtId="0" fontId="13" fillId="0" borderId="0" xfId="45" applyFont="1" applyBorder="1" applyAlignment="1" applyProtection="1">
      <alignment vertical="center"/>
      <protection locked="0"/>
    </xf>
    <xf numFmtId="0" fontId="0" fillId="0" borderId="0" xfId="45" applyFont="1" applyAlignment="1" applyProtection="1">
      <alignment vertical="center"/>
      <protection locked="0"/>
    </xf>
    <xf numFmtId="168" fontId="10" fillId="0" borderId="0" xfId="45" applyNumberFormat="1" applyFont="1" applyAlignment="1" applyProtection="1">
      <alignment horizontal="center" vertical="center"/>
      <protection locked="0"/>
    </xf>
    <xf numFmtId="0" fontId="4" fillId="0" borderId="20" xfId="45" applyFont="1" applyBorder="1" applyAlignment="1" applyProtection="1">
      <alignment horizontal="left" vertical="center" wrapText="1"/>
      <protection hidden="1"/>
    </xf>
    <xf numFmtId="0" fontId="4" fillId="0" borderId="21" xfId="45" applyFont="1" applyBorder="1" applyAlignment="1" applyProtection="1">
      <alignment horizontal="left" vertical="center" wrapText="1"/>
      <protection hidden="1"/>
    </xf>
    <xf numFmtId="0" fontId="4" fillId="0" borderId="21" xfId="45" applyFont="1" applyBorder="1" applyAlignment="1" applyProtection="1">
      <alignment vertical="center" wrapText="1"/>
      <protection hidden="1"/>
    </xf>
    <xf numFmtId="0" fontId="4" fillId="0" borderId="22" xfId="45" applyFont="1" applyBorder="1" applyAlignment="1" applyProtection="1">
      <alignment vertical="center" wrapText="1"/>
      <protection hidden="1"/>
    </xf>
    <xf numFmtId="0" fontId="4" fillId="0" borderId="6" xfId="45" applyFont="1" applyBorder="1" applyAlignment="1" applyProtection="1">
      <alignment horizontal="center" vertical="center" wrapText="1"/>
      <protection hidden="1"/>
    </xf>
    <xf numFmtId="0" fontId="4" fillId="0" borderId="0" xfId="45" applyFont="1" applyBorder="1" applyAlignment="1" applyProtection="1">
      <alignment vertical="center" wrapText="1"/>
      <protection hidden="1"/>
    </xf>
    <xf numFmtId="4" fontId="4" fillId="0" borderId="0" xfId="45" applyNumberFormat="1" applyFont="1" applyBorder="1" applyAlignment="1" applyProtection="1">
      <alignment horizontal="center" vertical="center" wrapText="1"/>
      <protection hidden="1"/>
    </xf>
    <xf numFmtId="4" fontId="4" fillId="0" borderId="23" xfId="45" applyNumberFormat="1" applyFont="1" applyBorder="1" applyAlignment="1" applyProtection="1">
      <alignment horizontal="center" vertical="center" wrapText="1"/>
      <protection hidden="1"/>
    </xf>
    <xf numFmtId="0" fontId="6" fillId="0" borderId="0" xfId="45" applyFont="1" applyFill="1" applyAlignment="1" applyProtection="1">
      <alignment vertical="center"/>
      <protection hidden="1"/>
    </xf>
    <xf numFmtId="0" fontId="9" fillId="0" borderId="0" xfId="45" applyFont="1" applyBorder="1" applyAlignment="1" applyProtection="1">
      <alignment vertical="center" wrapText="1"/>
      <protection hidden="1"/>
    </xf>
    <xf numFmtId="178" fontId="9" fillId="0" borderId="23" xfId="45" applyNumberFormat="1" applyFont="1" applyFill="1" applyBorder="1" applyAlignment="1" applyProtection="1">
      <alignment horizontal="right" vertical="center" wrapText="1"/>
      <protection hidden="1"/>
    </xf>
    <xf numFmtId="4" fontId="4" fillId="0" borderId="0" xfId="45" applyNumberFormat="1" applyFont="1" applyBorder="1" applyAlignment="1" applyProtection="1">
      <alignment vertical="center" wrapText="1"/>
      <protection hidden="1"/>
    </xf>
    <xf numFmtId="4" fontId="9" fillId="0" borderId="23" xfId="45" applyNumberFormat="1" applyFont="1" applyFill="1" applyBorder="1" applyAlignment="1" applyProtection="1">
      <alignment horizontal="right" vertical="center" wrapText="1"/>
      <protection hidden="1"/>
    </xf>
    <xf numFmtId="0" fontId="9" fillId="0" borderId="0" xfId="45" applyFont="1" applyBorder="1" applyAlignment="1" applyProtection="1">
      <alignment horizontal="left" vertical="center"/>
      <protection hidden="1"/>
    </xf>
    <xf numFmtId="179" fontId="9" fillId="0" borderId="24" xfId="48" applyNumberFormat="1" applyFont="1" applyBorder="1" applyAlignment="1" applyProtection="1">
      <alignment vertical="center"/>
      <protection hidden="1"/>
    </xf>
    <xf numFmtId="0" fontId="4" fillId="0" borderId="0" xfId="45" applyFont="1" applyFill="1" applyBorder="1" applyAlignment="1" applyProtection="1">
      <alignment horizontal="left" vertical="center" wrapText="1"/>
      <protection hidden="1"/>
    </xf>
    <xf numFmtId="181" fontId="9" fillId="0" borderId="23" xfId="45" applyNumberFormat="1" applyFont="1" applyFill="1" applyBorder="1" applyAlignment="1" applyProtection="1">
      <alignment horizontal="right" vertical="center" wrapText="1"/>
      <protection hidden="1"/>
    </xf>
    <xf numFmtId="0" fontId="3" fillId="0" borderId="25" xfId="45" applyFont="1" applyBorder="1" applyAlignment="1" applyProtection="1">
      <alignment horizontal="center" vertical="center" wrapText="1"/>
      <protection hidden="1"/>
    </xf>
    <xf numFmtId="0" fontId="3" fillId="0" borderId="26" xfId="45" applyFont="1" applyBorder="1" applyAlignment="1" applyProtection="1">
      <alignment vertical="center" wrapText="1"/>
      <protection hidden="1"/>
    </xf>
    <xf numFmtId="0" fontId="3" fillId="0" borderId="27" xfId="45" applyFont="1" applyBorder="1" applyAlignment="1" applyProtection="1">
      <alignment vertical="center" wrapText="1"/>
      <protection hidden="1"/>
    </xf>
    <xf numFmtId="0" fontId="67" fillId="34" borderId="28" xfId="45" applyFont="1" applyFill="1" applyBorder="1" applyAlignment="1" applyProtection="1">
      <alignment horizontal="center" vertical="center" wrapText="1"/>
      <protection hidden="1"/>
    </xf>
    <xf numFmtId="0" fontId="67" fillId="34" borderId="21" xfId="45" applyFont="1" applyFill="1" applyBorder="1" applyAlignment="1" applyProtection="1">
      <alignment horizontal="center" vertical="center" wrapText="1"/>
      <protection hidden="1"/>
    </xf>
    <xf numFmtId="166" fontId="67" fillId="34" borderId="28" xfId="48" applyFont="1" applyFill="1" applyBorder="1" applyAlignment="1" applyProtection="1">
      <alignment horizontal="center" vertical="center" wrapText="1"/>
      <protection hidden="1"/>
    </xf>
    <xf numFmtId="168" fontId="69" fillId="34" borderId="28" xfId="45" applyNumberFormat="1" applyFont="1" applyFill="1" applyBorder="1" applyAlignment="1" applyProtection="1">
      <alignment horizontal="center" vertical="center" wrapText="1"/>
      <protection hidden="1"/>
    </xf>
    <xf numFmtId="170" fontId="9" fillId="33" borderId="29" xfId="45" applyNumberFormat="1" applyFont="1" applyFill="1" applyBorder="1" applyAlignment="1" applyProtection="1">
      <alignment horizontal="center" vertical="center" wrapText="1"/>
      <protection hidden="1"/>
    </xf>
    <xf numFmtId="0" fontId="9" fillId="33" borderId="30" xfId="45" applyFont="1" applyFill="1" applyBorder="1" applyAlignment="1" applyProtection="1">
      <alignment horizontal="center" vertical="center" wrapText="1"/>
      <protection hidden="1"/>
    </xf>
    <xf numFmtId="166" fontId="10" fillId="33" borderId="30" xfId="48" applyFont="1" applyFill="1" applyBorder="1" applyAlignment="1" applyProtection="1">
      <alignment horizontal="center" vertical="center" wrapText="1"/>
      <protection hidden="1"/>
    </xf>
    <xf numFmtId="168" fontId="9" fillId="33" borderId="31" xfId="45" applyNumberFormat="1" applyFont="1" applyFill="1" applyBorder="1" applyAlignment="1" applyProtection="1">
      <alignment horizontal="center" vertical="center" wrapText="1"/>
      <protection hidden="1"/>
    </xf>
    <xf numFmtId="170" fontId="9" fillId="38" borderId="32" xfId="45" applyNumberFormat="1" applyFont="1" applyFill="1" applyBorder="1" applyAlignment="1" applyProtection="1">
      <alignment horizontal="center" vertical="center" wrapText="1"/>
      <protection hidden="1"/>
    </xf>
    <xf numFmtId="0" fontId="9" fillId="38" borderId="33" xfId="45" applyFont="1" applyFill="1" applyBorder="1" applyAlignment="1" applyProtection="1">
      <alignment horizontal="center" vertical="center" wrapText="1"/>
      <protection hidden="1"/>
    </xf>
    <xf numFmtId="166" fontId="10" fillId="38" borderId="12" xfId="48" applyFont="1" applyFill="1" applyBorder="1" applyAlignment="1" applyProtection="1">
      <alignment horizontal="center" vertical="center" wrapText="1"/>
      <protection hidden="1"/>
    </xf>
    <xf numFmtId="166" fontId="10" fillId="38" borderId="34" xfId="48" applyFont="1" applyFill="1" applyBorder="1" applyAlignment="1" applyProtection="1">
      <alignment horizontal="center" vertical="center" wrapText="1"/>
      <protection hidden="1"/>
    </xf>
    <xf numFmtId="10" fontId="9" fillId="38" borderId="35" xfId="75" applyNumberFormat="1" applyFont="1" applyFill="1" applyBorder="1" applyAlignment="1" applyProtection="1">
      <alignment horizontal="center" vertical="center" wrapText="1"/>
      <protection hidden="1"/>
    </xf>
    <xf numFmtId="170" fontId="9" fillId="33" borderId="36" xfId="45" applyNumberFormat="1" applyFont="1" applyFill="1" applyBorder="1" applyAlignment="1" applyProtection="1">
      <alignment horizontal="center" vertical="center" wrapText="1"/>
      <protection hidden="1"/>
    </xf>
    <xf numFmtId="0" fontId="9" fillId="33" borderId="37" xfId="45" applyFont="1" applyFill="1" applyBorder="1" applyAlignment="1" applyProtection="1">
      <alignment horizontal="center" vertical="center" wrapText="1"/>
      <protection hidden="1"/>
    </xf>
    <xf numFmtId="166" fontId="10" fillId="33" borderId="37" xfId="48" applyFont="1" applyFill="1" applyBorder="1" applyAlignment="1" applyProtection="1">
      <alignment horizontal="center" vertical="center" wrapText="1"/>
      <protection hidden="1"/>
    </xf>
    <xf numFmtId="166" fontId="10" fillId="33" borderId="38" xfId="48" applyFont="1" applyFill="1" applyBorder="1" applyAlignment="1" applyProtection="1">
      <alignment horizontal="center" vertical="center" wrapText="1"/>
      <protection hidden="1"/>
    </xf>
    <xf numFmtId="166" fontId="70" fillId="34" borderId="39" xfId="48" applyFont="1" applyFill="1" applyBorder="1" applyAlignment="1" applyProtection="1">
      <alignment horizontal="center" vertical="center" wrapText="1"/>
      <protection hidden="1"/>
    </xf>
    <xf numFmtId="9" fontId="69" fillId="34" borderId="39" xfId="75" applyNumberFormat="1" applyFont="1" applyFill="1" applyBorder="1" applyAlignment="1" applyProtection="1">
      <alignment horizontal="center" vertical="center" wrapText="1"/>
      <protection hidden="1"/>
    </xf>
    <xf numFmtId="0" fontId="0" fillId="0" borderId="0" xfId="45" applyFont="1" applyBorder="1" applyAlignment="1" applyProtection="1">
      <alignment horizontal="center" vertical="center" wrapText="1"/>
      <protection hidden="1"/>
    </xf>
    <xf numFmtId="166" fontId="0" fillId="0" borderId="0" xfId="48" applyFont="1" applyFill="1" applyBorder="1" applyAlignment="1" applyProtection="1">
      <alignment horizontal="center" vertical="center" wrapText="1"/>
      <protection hidden="1"/>
    </xf>
    <xf numFmtId="168" fontId="10" fillId="0" borderId="0" xfId="45" applyNumberFormat="1" applyFont="1" applyBorder="1" applyAlignment="1" applyProtection="1">
      <alignment horizontal="center" vertical="center" wrapText="1"/>
      <protection hidden="1"/>
    </xf>
    <xf numFmtId="0" fontId="3" fillId="0" borderId="0" xfId="45" applyFont="1" applyAlignment="1" applyProtection="1">
      <alignment horizontal="center" vertical="center"/>
      <protection locked="0"/>
    </xf>
    <xf numFmtId="0" fontId="6" fillId="0" borderId="0" xfId="45" applyFont="1" applyBorder="1" applyAlignment="1" applyProtection="1">
      <alignment vertical="center"/>
      <protection locked="0"/>
    </xf>
    <xf numFmtId="0" fontId="3" fillId="0" borderId="0" xfId="45" applyFont="1" applyBorder="1" applyAlignment="1" applyProtection="1">
      <alignment vertical="center" wrapText="1"/>
      <protection locked="0"/>
    </xf>
    <xf numFmtId="0" fontId="8" fillId="0" borderId="0" xfId="45" applyFont="1" applyAlignment="1" applyProtection="1">
      <alignment vertical="center"/>
      <protection locked="0"/>
    </xf>
    <xf numFmtId="0" fontId="0" fillId="0" borderId="0" xfId="45" applyProtection="1">
      <alignment/>
      <protection locked="0"/>
    </xf>
    <xf numFmtId="10" fontId="0" fillId="0" borderId="40" xfId="56" applyNumberFormat="1" applyFill="1" applyBorder="1" applyAlignment="1" applyProtection="1">
      <alignment horizontal="center" vertical="center"/>
      <protection locked="0"/>
    </xf>
    <xf numFmtId="10" fontId="0" fillId="0" borderId="0" xfId="45" applyNumberFormat="1" applyProtection="1">
      <alignment/>
      <protection locked="0"/>
    </xf>
    <xf numFmtId="10" fontId="0" fillId="0" borderId="19" xfId="56" applyNumberFormat="1" applyFill="1" applyBorder="1" applyAlignment="1" applyProtection="1">
      <alignment horizontal="center" vertical="center"/>
      <protection locked="0"/>
    </xf>
    <xf numFmtId="10" fontId="0" fillId="0" borderId="41" xfId="56" applyNumberFormat="1" applyFill="1" applyBorder="1" applyAlignment="1" applyProtection="1">
      <alignment horizontal="center" vertical="center"/>
      <protection locked="0"/>
    </xf>
    <xf numFmtId="0" fontId="0" fillId="0" borderId="42" xfId="45" applyBorder="1" applyProtection="1">
      <alignment/>
      <protection locked="0"/>
    </xf>
    <xf numFmtId="0" fontId="0" fillId="0" borderId="0" xfId="45" applyBorder="1" applyProtection="1">
      <alignment/>
      <protection locked="0"/>
    </xf>
    <xf numFmtId="0" fontId="0" fillId="0" borderId="0" xfId="45" applyFont="1" applyAlignment="1" applyProtection="1">
      <alignment horizontal="left" vertical="center"/>
      <protection locked="0"/>
    </xf>
    <xf numFmtId="0" fontId="13" fillId="0" borderId="0" xfId="45" applyFont="1" applyAlignment="1" applyProtection="1">
      <alignment/>
      <protection locked="0"/>
    </xf>
    <xf numFmtId="0" fontId="4" fillId="0" borderId="0" xfId="45" applyFont="1" applyBorder="1" applyAlignment="1" applyProtection="1">
      <alignment horizontal="center" vertical="center"/>
      <protection locked="0"/>
    </xf>
    <xf numFmtId="0" fontId="4" fillId="0" borderId="0" xfId="45" applyFont="1" applyBorder="1" applyAlignment="1" applyProtection="1">
      <alignment/>
      <protection locked="0"/>
    </xf>
    <xf numFmtId="0" fontId="13" fillId="0" borderId="0" xfId="45" applyFont="1" applyBorder="1" applyAlignment="1" applyProtection="1">
      <alignment/>
      <protection locked="0"/>
    </xf>
    <xf numFmtId="10" fontId="0" fillId="0" borderId="0" xfId="45" applyNumberFormat="1" applyBorder="1" applyAlignment="1" applyProtection="1">
      <alignment/>
      <protection locked="0"/>
    </xf>
    <xf numFmtId="0" fontId="3" fillId="0" borderId="43" xfId="45" applyFont="1" applyBorder="1" applyAlignment="1" applyProtection="1">
      <alignment vertical="center" wrapText="1"/>
      <protection hidden="1"/>
    </xf>
    <xf numFmtId="0" fontId="3" fillId="0" borderId="44" xfId="45" applyFont="1" applyBorder="1" applyAlignment="1" applyProtection="1">
      <alignment vertical="center" wrapText="1"/>
      <protection hidden="1"/>
    </xf>
    <xf numFmtId="0" fontId="0" fillId="0" borderId="0" xfId="45" applyFont="1" applyBorder="1" applyAlignment="1" applyProtection="1">
      <alignment vertical="center"/>
      <protection hidden="1"/>
    </xf>
    <xf numFmtId="0" fontId="4" fillId="0" borderId="45" xfId="45" applyFont="1" applyBorder="1" applyAlignment="1" applyProtection="1">
      <alignment vertical="center" wrapText="1"/>
      <protection hidden="1"/>
    </xf>
    <xf numFmtId="0" fontId="4" fillId="0" borderId="0" xfId="45" applyFont="1" applyBorder="1" applyAlignment="1" applyProtection="1">
      <alignment horizontal="left" vertical="center" wrapText="1"/>
      <protection hidden="1"/>
    </xf>
    <xf numFmtId="0" fontId="6" fillId="0" borderId="0" xfId="45" applyFont="1" applyBorder="1" applyAlignment="1" applyProtection="1">
      <alignment vertical="center"/>
      <protection hidden="1"/>
    </xf>
    <xf numFmtId="0" fontId="4" fillId="0" borderId="45" xfId="45" applyFont="1" applyBorder="1" applyAlignment="1" applyProtection="1">
      <alignment vertical="center"/>
      <protection hidden="1"/>
    </xf>
    <xf numFmtId="0" fontId="4" fillId="0" borderId="0" xfId="45" applyFont="1" applyBorder="1" applyAlignment="1" applyProtection="1">
      <alignment vertical="center"/>
      <protection hidden="1"/>
    </xf>
    <xf numFmtId="0" fontId="3" fillId="0" borderId="46" xfId="45" applyFont="1" applyBorder="1" applyAlignment="1" applyProtection="1">
      <alignment vertical="center"/>
      <protection hidden="1"/>
    </xf>
    <xf numFmtId="0" fontId="3" fillId="0" borderId="26" xfId="45" applyFont="1" applyBorder="1" applyAlignment="1" applyProtection="1">
      <alignment vertical="center"/>
      <protection hidden="1"/>
    </xf>
    <xf numFmtId="0" fontId="3" fillId="0" borderId="45" xfId="45" applyFont="1" applyBorder="1" applyAlignment="1" applyProtection="1">
      <alignment vertical="center" wrapText="1"/>
      <protection hidden="1"/>
    </xf>
    <xf numFmtId="0" fontId="3" fillId="0" borderId="0" xfId="45" applyFont="1" applyBorder="1" applyAlignment="1" applyProtection="1">
      <alignment vertical="center" wrapText="1"/>
      <protection hidden="1"/>
    </xf>
    <xf numFmtId="0" fontId="67" fillId="34" borderId="47" xfId="56" applyFont="1" applyFill="1" applyBorder="1" applyAlignment="1" applyProtection="1">
      <alignment horizontal="center" vertical="center"/>
      <protection hidden="1"/>
    </xf>
    <xf numFmtId="0" fontId="8" fillId="0" borderId="0" xfId="45" applyFont="1" applyAlignment="1" applyProtection="1">
      <alignment vertical="center"/>
      <protection hidden="1"/>
    </xf>
    <xf numFmtId="0" fontId="67" fillId="34" borderId="48" xfId="56" applyFont="1" applyFill="1" applyBorder="1" applyAlignment="1" applyProtection="1">
      <alignment horizontal="center" vertical="center"/>
      <protection hidden="1"/>
    </xf>
    <xf numFmtId="0" fontId="16" fillId="0" borderId="45" xfId="56" applyFont="1" applyBorder="1" applyAlignment="1" applyProtection="1">
      <alignment vertical="center"/>
      <protection hidden="1"/>
    </xf>
    <xf numFmtId="0" fontId="16" fillId="0" borderId="0" xfId="56" applyFont="1" applyBorder="1" applyAlignment="1" applyProtection="1">
      <alignment vertical="center"/>
      <protection hidden="1"/>
    </xf>
    <xf numFmtId="0" fontId="0" fillId="0" borderId="0" xfId="45" applyProtection="1">
      <alignment/>
      <protection hidden="1"/>
    </xf>
    <xf numFmtId="10" fontId="0" fillId="0" borderId="0" xfId="45" applyNumberFormat="1" applyProtection="1">
      <alignment/>
      <protection hidden="1"/>
    </xf>
    <xf numFmtId="179" fontId="10" fillId="36" borderId="49" xfId="52" applyNumberFormat="1" applyFont="1" applyFill="1" applyBorder="1" applyAlignment="1" applyProtection="1">
      <alignment horizontal="center" vertical="center"/>
      <protection hidden="1"/>
    </xf>
    <xf numFmtId="49" fontId="3" fillId="0" borderId="46" xfId="56" applyNumberFormat="1" applyFont="1" applyBorder="1" applyAlignment="1" applyProtection="1">
      <alignment horizontal="center"/>
      <protection hidden="1"/>
    </xf>
    <xf numFmtId="0" fontId="9" fillId="0" borderId="26" xfId="56" applyFont="1" applyBorder="1" applyAlignment="1" applyProtection="1">
      <alignment horizontal="center"/>
      <protection hidden="1"/>
    </xf>
    <xf numFmtId="10" fontId="4" fillId="0" borderId="26" xfId="56" applyNumberFormat="1" applyFont="1" applyBorder="1" applyAlignment="1" applyProtection="1">
      <alignment horizontal="center"/>
      <protection hidden="1"/>
    </xf>
    <xf numFmtId="179" fontId="10" fillId="36" borderId="50" xfId="52" applyNumberFormat="1" applyFont="1" applyFill="1" applyBorder="1" applyAlignment="1" applyProtection="1">
      <alignment horizontal="center" vertical="center"/>
      <protection hidden="1"/>
    </xf>
    <xf numFmtId="10" fontId="0" fillId="0" borderId="51" xfId="56" applyNumberFormat="1" applyFill="1" applyBorder="1" applyAlignment="1" applyProtection="1">
      <alignment horizontal="center" vertical="center"/>
      <protection locked="0"/>
    </xf>
    <xf numFmtId="10" fontId="0" fillId="0" borderId="50" xfId="56" applyNumberFormat="1" applyFill="1" applyBorder="1" applyAlignment="1" applyProtection="1">
      <alignment horizontal="center" vertical="center"/>
      <protection locked="0"/>
    </xf>
    <xf numFmtId="0" fontId="0" fillId="0" borderId="0" xfId="45" applyFont="1" applyFill="1" applyBorder="1" applyAlignment="1" applyProtection="1">
      <alignment vertical="center"/>
      <protection hidden="1"/>
    </xf>
    <xf numFmtId="0" fontId="4" fillId="0" borderId="0" xfId="45" applyFont="1" applyBorder="1" applyAlignment="1" applyProtection="1">
      <alignment horizontal="center" vertical="center" wrapText="1"/>
      <protection hidden="1"/>
    </xf>
    <xf numFmtId="4" fontId="4" fillId="0" borderId="0" xfId="45" applyNumberFormat="1" applyFont="1" applyFill="1" applyBorder="1" applyAlignment="1" applyProtection="1">
      <alignment horizontal="center" vertical="center" wrapText="1"/>
      <protection hidden="1"/>
    </xf>
    <xf numFmtId="0" fontId="4" fillId="0" borderId="24" xfId="45" applyFont="1" applyBorder="1" applyAlignment="1" applyProtection="1">
      <alignment horizontal="center" vertical="center" wrapText="1"/>
      <protection hidden="1"/>
    </xf>
    <xf numFmtId="0" fontId="4" fillId="0" borderId="0" xfId="45" applyFont="1" applyFill="1" applyBorder="1" applyAlignment="1" applyProtection="1">
      <alignment vertical="center"/>
      <protection hidden="1"/>
    </xf>
    <xf numFmtId="0" fontId="6" fillId="0" borderId="0" xfId="45" applyFont="1" applyFill="1" applyBorder="1" applyAlignment="1" applyProtection="1">
      <alignment vertical="center"/>
      <protection hidden="1"/>
    </xf>
    <xf numFmtId="168" fontId="4" fillId="0" borderId="24" xfId="45" applyNumberFormat="1" applyFont="1" applyBorder="1" applyAlignment="1" applyProtection="1">
      <alignment horizontal="center" vertical="center" wrapText="1"/>
      <protection hidden="1"/>
    </xf>
    <xf numFmtId="0" fontId="0" fillId="33" borderId="0" xfId="45" applyFont="1" applyFill="1" applyBorder="1" applyAlignment="1" applyProtection="1">
      <alignment vertical="center"/>
      <protection hidden="1"/>
    </xf>
    <xf numFmtId="0" fontId="4" fillId="0" borderId="45" xfId="45" applyFont="1" applyBorder="1" applyAlignment="1" applyProtection="1">
      <alignment horizontal="left" vertical="center"/>
      <protection hidden="1"/>
    </xf>
    <xf numFmtId="178" fontId="4" fillId="0" borderId="0" xfId="48" applyNumberFormat="1" applyFont="1" applyFill="1" applyBorder="1" applyAlignment="1" applyProtection="1">
      <alignment horizontal="center" vertical="center" wrapText="1"/>
      <protection hidden="1"/>
    </xf>
    <xf numFmtId="166" fontId="4" fillId="0" borderId="24" xfId="45" applyNumberFormat="1" applyFont="1" applyBorder="1" applyAlignment="1" applyProtection="1">
      <alignment horizontal="center" vertical="center" wrapText="1"/>
      <protection hidden="1"/>
    </xf>
    <xf numFmtId="179" fontId="4" fillId="0" borderId="0" xfId="45" applyNumberFormat="1" applyFont="1" applyBorder="1" applyAlignment="1" applyProtection="1">
      <alignment horizontal="center" vertical="center" wrapText="1"/>
      <protection hidden="1"/>
    </xf>
    <xf numFmtId="166" fontId="4" fillId="0" borderId="24" xfId="48" applyFont="1" applyFill="1" applyBorder="1" applyAlignment="1" applyProtection="1">
      <alignment horizontal="center" vertical="center" wrapText="1"/>
      <protection hidden="1"/>
    </xf>
    <xf numFmtId="0" fontId="4" fillId="0" borderId="45" xfId="45" applyFont="1" applyBorder="1" applyAlignment="1" applyProtection="1">
      <alignment horizontal="left" vertical="center" wrapText="1"/>
      <protection hidden="1"/>
    </xf>
    <xf numFmtId="0" fontId="7" fillId="0" borderId="0" xfId="45" applyFont="1" applyBorder="1" applyAlignment="1" applyProtection="1">
      <alignment horizontal="center" vertical="center" wrapText="1"/>
      <protection hidden="1"/>
    </xf>
    <xf numFmtId="166" fontId="4" fillId="0" borderId="0" xfId="45" applyNumberFormat="1" applyFont="1" applyBorder="1" applyAlignment="1" applyProtection="1">
      <alignment horizontal="center" vertical="center" wrapText="1"/>
      <protection hidden="1"/>
    </xf>
    <xf numFmtId="4" fontId="4" fillId="0" borderId="24" xfId="45" applyNumberFormat="1" applyFont="1" applyBorder="1" applyAlignment="1" applyProtection="1">
      <alignment horizontal="center" vertical="center" wrapText="1"/>
      <protection hidden="1"/>
    </xf>
    <xf numFmtId="0" fontId="4" fillId="0" borderId="52" xfId="45" applyFont="1" applyBorder="1" applyAlignment="1" applyProtection="1">
      <alignment vertical="center"/>
      <protection hidden="1"/>
    </xf>
    <xf numFmtId="0" fontId="6" fillId="0" borderId="53" xfId="45" applyFont="1" applyFill="1" applyBorder="1" applyAlignment="1" applyProtection="1">
      <alignment vertical="center"/>
      <protection hidden="1"/>
    </xf>
    <xf numFmtId="180" fontId="4" fillId="0" borderId="53" xfId="48" applyNumberFormat="1" applyFont="1" applyFill="1" applyBorder="1" applyAlignment="1" applyProtection="1">
      <alignment horizontal="center" vertical="center" wrapText="1"/>
      <protection hidden="1"/>
    </xf>
    <xf numFmtId="0" fontId="6" fillId="0" borderId="54" xfId="45" applyFont="1" applyFill="1" applyBorder="1" applyAlignment="1" applyProtection="1">
      <alignment vertical="center"/>
      <protection hidden="1"/>
    </xf>
    <xf numFmtId="10" fontId="0" fillId="33" borderId="0" xfId="45" applyNumberFormat="1" applyFont="1" applyFill="1" applyBorder="1" applyAlignment="1" applyProtection="1">
      <alignment vertical="center"/>
      <protection hidden="1"/>
    </xf>
    <xf numFmtId="0" fontId="0" fillId="37" borderId="23" xfId="45" applyFont="1" applyFill="1" applyBorder="1" applyAlignment="1" applyProtection="1">
      <alignment horizontal="left" vertical="center"/>
      <protection hidden="1"/>
    </xf>
    <xf numFmtId="0" fontId="67" fillId="34" borderId="28" xfId="45" applyFont="1" applyFill="1" applyBorder="1" applyAlignment="1" applyProtection="1">
      <alignment horizontal="left" vertical="center" wrapText="1"/>
      <protection hidden="1"/>
    </xf>
    <xf numFmtId="0" fontId="67" fillId="34" borderId="20" xfId="45" applyFont="1" applyFill="1" applyBorder="1" applyAlignment="1" applyProtection="1">
      <alignment horizontal="center" vertical="center" wrapText="1"/>
      <protection hidden="1"/>
    </xf>
    <xf numFmtId="4" fontId="67" fillId="39" borderId="28" xfId="45" applyNumberFormat="1" applyFont="1" applyFill="1" applyBorder="1" applyAlignment="1" applyProtection="1">
      <alignment horizontal="center" vertical="center" wrapText="1"/>
      <protection hidden="1"/>
    </xf>
    <xf numFmtId="4" fontId="67" fillId="34" borderId="20" xfId="45" applyNumberFormat="1" applyFont="1" applyFill="1" applyBorder="1" applyAlignment="1" applyProtection="1">
      <alignment horizontal="center" vertical="center" wrapText="1"/>
      <protection hidden="1"/>
    </xf>
    <xf numFmtId="166" fontId="67" fillId="34" borderId="20" xfId="48" applyFont="1" applyFill="1" applyBorder="1" applyAlignment="1" applyProtection="1">
      <alignment horizontal="center" vertical="center" wrapText="1"/>
      <protection hidden="1"/>
    </xf>
    <xf numFmtId="168" fontId="67" fillId="34" borderId="55" xfId="45" applyNumberFormat="1" applyFont="1" applyFill="1" applyBorder="1" applyAlignment="1" applyProtection="1">
      <alignment horizontal="center" vertical="center" wrapText="1"/>
      <protection hidden="1"/>
    </xf>
    <xf numFmtId="0" fontId="3" fillId="37" borderId="23" xfId="45" applyFont="1" applyFill="1" applyBorder="1" applyAlignment="1" applyProtection="1">
      <alignment horizontal="left" vertical="center"/>
      <protection hidden="1"/>
    </xf>
    <xf numFmtId="0" fontId="5" fillId="0" borderId="0" xfId="45" applyFont="1" applyFill="1" applyBorder="1" applyAlignment="1" applyProtection="1">
      <alignment vertical="center"/>
      <protection hidden="1"/>
    </xf>
    <xf numFmtId="170" fontId="9" fillId="40" borderId="56" xfId="45" applyNumberFormat="1" applyFont="1" applyFill="1" applyBorder="1" applyAlignment="1" applyProtection="1">
      <alignment horizontal="center" vertical="center" wrapText="1"/>
      <protection hidden="1"/>
    </xf>
    <xf numFmtId="0" fontId="9" fillId="41" borderId="56" xfId="45" applyFont="1" applyFill="1" applyBorder="1" applyAlignment="1" applyProtection="1">
      <alignment horizontal="left" vertical="center" wrapText="1"/>
      <protection hidden="1"/>
    </xf>
    <xf numFmtId="166" fontId="9" fillId="41" borderId="56" xfId="45" applyNumberFormat="1" applyFont="1" applyFill="1" applyBorder="1" applyAlignment="1" applyProtection="1">
      <alignment horizontal="centerContinuous" vertical="center" wrapText="1"/>
      <protection hidden="1"/>
    </xf>
    <xf numFmtId="166" fontId="9" fillId="41" borderId="56" xfId="48" applyFont="1" applyFill="1" applyBorder="1" applyAlignment="1" applyProtection="1">
      <alignment horizontal="centerContinuous" vertical="center" wrapText="1"/>
      <protection hidden="1"/>
    </xf>
    <xf numFmtId="10" fontId="9" fillId="41" borderId="57" xfId="75" applyNumberFormat="1" applyFont="1" applyFill="1" applyBorder="1" applyAlignment="1" applyProtection="1">
      <alignment horizontal="center" vertical="center" wrapText="1"/>
      <protection hidden="1"/>
    </xf>
    <xf numFmtId="10" fontId="18" fillId="37" borderId="23" xfId="45" applyNumberFormat="1" applyFont="1" applyFill="1" applyBorder="1" applyAlignment="1" applyProtection="1">
      <alignment horizontal="left" vertical="center"/>
      <protection hidden="1"/>
    </xf>
    <xf numFmtId="0" fontId="10" fillId="0" borderId="0" xfId="45" applyFont="1" applyFill="1" applyBorder="1" applyAlignment="1" applyProtection="1">
      <alignment horizontal="center" vertical="center"/>
      <protection hidden="1"/>
    </xf>
    <xf numFmtId="0" fontId="3" fillId="0" borderId="58" xfId="45" applyFont="1" applyFill="1" applyBorder="1" applyAlignment="1" applyProtection="1">
      <alignment horizontal="center" vertical="center" wrapText="1"/>
      <protection hidden="1"/>
    </xf>
    <xf numFmtId="166" fontId="3" fillId="33" borderId="58" xfId="48" applyFont="1" applyFill="1" applyBorder="1" applyAlignment="1" applyProtection="1">
      <alignment horizontal="left" vertical="center" wrapText="1"/>
      <protection hidden="1"/>
    </xf>
    <xf numFmtId="166" fontId="3" fillId="0" borderId="58" xfId="48" applyFont="1" applyFill="1" applyBorder="1" applyAlignment="1" applyProtection="1">
      <alignment horizontal="centerContinuous" vertical="center"/>
      <protection hidden="1"/>
    </xf>
    <xf numFmtId="10" fontId="3" fillId="0" borderId="59" xfId="75" applyNumberFormat="1" applyFont="1" applyFill="1" applyBorder="1" applyAlignment="1" applyProtection="1">
      <alignment horizontal="center" vertical="center" wrapText="1"/>
      <protection hidden="1"/>
    </xf>
    <xf numFmtId="10" fontId="11" fillId="37" borderId="23" xfId="45" applyNumberFormat="1" applyFont="1" applyFill="1" applyBorder="1" applyAlignment="1" applyProtection="1">
      <alignment horizontal="left" vertical="center"/>
      <protection hidden="1"/>
    </xf>
    <xf numFmtId="0" fontId="0" fillId="0" borderId="11" xfId="0" applyFont="1" applyFill="1" applyBorder="1" applyAlignment="1" applyProtection="1">
      <alignment horizontal="center" vertical="center"/>
      <protection hidden="1"/>
    </xf>
    <xf numFmtId="0" fontId="0" fillId="0" borderId="11" xfId="0" applyFont="1" applyFill="1" applyBorder="1" applyAlignment="1" applyProtection="1">
      <alignment horizontal="left" vertical="center" wrapText="1"/>
      <protection hidden="1"/>
    </xf>
    <xf numFmtId="4" fontId="0" fillId="0" borderId="11" xfId="0" applyNumberFormat="1" applyFont="1" applyFill="1" applyBorder="1" applyAlignment="1" applyProtection="1">
      <alignment horizontal="center" vertical="center"/>
      <protection hidden="1"/>
    </xf>
    <xf numFmtId="4" fontId="0" fillId="0" borderId="11" xfId="72" applyNumberFormat="1" applyFont="1" applyFill="1" applyBorder="1" applyAlignment="1" applyProtection="1">
      <alignment horizontal="center" vertical="center"/>
      <protection hidden="1"/>
    </xf>
    <xf numFmtId="10" fontId="0" fillId="0" borderId="60" xfId="75" applyNumberFormat="1" applyFont="1" applyFill="1" applyBorder="1" applyAlignment="1" applyProtection="1">
      <alignment horizontal="center" vertical="center"/>
      <protection hidden="1"/>
    </xf>
    <xf numFmtId="10" fontId="0" fillId="0" borderId="61" xfId="75" applyNumberFormat="1" applyFont="1" applyFill="1" applyBorder="1" applyAlignment="1" applyProtection="1">
      <alignment horizontal="center" vertical="center"/>
      <protection hidden="1"/>
    </xf>
    <xf numFmtId="174" fontId="0" fillId="0" borderId="62" xfId="0" applyNumberFormat="1" applyBorder="1" applyAlignment="1" applyProtection="1">
      <alignment horizontal="center"/>
      <protection hidden="1"/>
    </xf>
    <xf numFmtId="0" fontId="0" fillId="0" borderId="11" xfId="0" applyFill="1" applyBorder="1" applyAlignment="1" applyProtection="1">
      <alignment horizontal="left" vertical="center" wrapText="1"/>
      <protection hidden="1"/>
    </xf>
    <xf numFmtId="174" fontId="0" fillId="0" borderId="62" xfId="0" applyNumberFormat="1" applyBorder="1" applyAlignment="1" applyProtection="1">
      <alignment horizontal="center" vertical="center"/>
      <protection hidden="1"/>
    </xf>
    <xf numFmtId="0" fontId="3" fillId="0" borderId="58" xfId="45" applyFont="1" applyBorder="1" applyAlignment="1" applyProtection="1">
      <alignment horizontal="left" vertical="center" wrapText="1"/>
      <protection hidden="1"/>
    </xf>
    <xf numFmtId="0" fontId="0" fillId="0" borderId="62" xfId="61" applyFont="1" applyBorder="1" applyAlignment="1" applyProtection="1">
      <alignment horizontal="center"/>
      <protection hidden="1"/>
    </xf>
    <xf numFmtId="0" fontId="3" fillId="0" borderId="63" xfId="45" applyFont="1" applyFill="1" applyBorder="1" applyAlignment="1" applyProtection="1">
      <alignment horizontal="center" vertical="center" wrapText="1"/>
      <protection hidden="1"/>
    </xf>
    <xf numFmtId="0" fontId="3" fillId="0" borderId="63" xfId="45" applyFont="1" applyBorder="1" applyAlignment="1" applyProtection="1">
      <alignment horizontal="left" vertical="center" wrapText="1"/>
      <protection hidden="1"/>
    </xf>
    <xf numFmtId="166" fontId="3" fillId="0" borderId="63" xfId="48" applyFont="1" applyFill="1" applyBorder="1" applyAlignment="1" applyProtection="1">
      <alignment horizontal="centerContinuous" vertical="center"/>
      <protection hidden="1"/>
    </xf>
    <xf numFmtId="10" fontId="3" fillId="0" borderId="64" xfId="75" applyNumberFormat="1" applyFont="1" applyFill="1" applyBorder="1" applyAlignment="1" applyProtection="1">
      <alignment horizontal="center" vertical="center" wrapText="1"/>
      <protection hidden="1"/>
    </xf>
    <xf numFmtId="4" fontId="0" fillId="0" borderId="11" xfId="45" applyNumberFormat="1" applyFont="1" applyFill="1" applyBorder="1" applyAlignment="1" applyProtection="1">
      <alignment horizontal="center" vertical="center" wrapText="1"/>
      <protection hidden="1"/>
    </xf>
    <xf numFmtId="10" fontId="0" fillId="0" borderId="65" xfId="75" applyNumberFormat="1" applyFont="1" applyFill="1" applyBorder="1" applyAlignment="1" applyProtection="1">
      <alignment horizontal="center" vertical="center"/>
      <protection hidden="1"/>
    </xf>
    <xf numFmtId="4" fontId="0" fillId="0" borderId="12" xfId="72" applyNumberFormat="1" applyFont="1" applyFill="1" applyBorder="1" applyAlignment="1" applyProtection="1">
      <alignment horizontal="center" vertical="center"/>
      <protection hidden="1"/>
    </xf>
    <xf numFmtId="0" fontId="0" fillId="0" borderId="19" xfId="45" applyFont="1" applyFill="1" applyBorder="1" applyAlignment="1" applyProtection="1">
      <alignment horizontal="center" vertical="center"/>
      <protection hidden="1"/>
    </xf>
    <xf numFmtId="4" fontId="0" fillId="0" borderId="19" xfId="0" applyNumberFormat="1" applyFont="1" applyFill="1" applyBorder="1" applyAlignment="1" applyProtection="1">
      <alignment horizontal="center" vertical="center"/>
      <protection hidden="1"/>
    </xf>
    <xf numFmtId="10" fontId="0" fillId="0" borderId="66" xfId="75" applyNumberFormat="1" applyFont="1" applyFill="1" applyBorder="1" applyAlignment="1" applyProtection="1">
      <alignment horizontal="center" vertical="center"/>
      <protection hidden="1"/>
    </xf>
    <xf numFmtId="10" fontId="0" fillId="0" borderId="0" xfId="75" applyNumberFormat="1" applyFont="1" applyFill="1" applyBorder="1" applyAlignment="1" applyProtection="1">
      <alignment horizontal="center" vertical="center"/>
      <protection hidden="1"/>
    </xf>
    <xf numFmtId="0" fontId="0" fillId="0" borderId="14" xfId="45" applyFont="1" applyFill="1" applyBorder="1" applyAlignment="1" applyProtection="1">
      <alignment horizontal="center" vertical="center" wrapText="1"/>
      <protection hidden="1"/>
    </xf>
    <xf numFmtId="0" fontId="0" fillId="0" borderId="12" xfId="45" applyFont="1" applyFill="1" applyBorder="1" applyAlignment="1" applyProtection="1">
      <alignment horizontal="center" vertical="center" wrapText="1"/>
      <protection hidden="1"/>
    </xf>
    <xf numFmtId="4" fontId="0" fillId="0" borderId="12" xfId="0" applyNumberFormat="1" applyFont="1" applyFill="1" applyBorder="1" applyAlignment="1" applyProtection="1">
      <alignment horizontal="center" vertical="center"/>
      <protection hidden="1"/>
    </xf>
    <xf numFmtId="166" fontId="0" fillId="0" borderId="12" xfId="48" applyFont="1" applyFill="1" applyBorder="1" applyAlignment="1" applyProtection="1">
      <alignment horizontal="right" vertical="center" wrapText="1"/>
      <protection hidden="1"/>
    </xf>
    <xf numFmtId="0" fontId="3" fillId="0" borderId="58" xfId="45" applyFont="1" applyFill="1" applyBorder="1" applyAlignment="1" applyProtection="1">
      <alignment horizontal="left" vertical="center" wrapText="1"/>
      <protection hidden="1"/>
    </xf>
    <xf numFmtId="0" fontId="0" fillId="0" borderId="12" xfId="45" applyNumberFormat="1" applyFont="1" applyFill="1" applyBorder="1" applyAlignment="1" applyProtection="1">
      <alignment horizontal="center" vertical="center" wrapText="1"/>
      <protection hidden="1"/>
    </xf>
    <xf numFmtId="166" fontId="0" fillId="0" borderId="11" xfId="48" applyFont="1" applyFill="1" applyBorder="1" applyAlignment="1" applyProtection="1">
      <alignment horizontal="right" vertical="center" wrapText="1"/>
      <protection hidden="1"/>
    </xf>
    <xf numFmtId="0" fontId="0" fillId="0" borderId="12" xfId="45" applyNumberFormat="1" applyFont="1" applyFill="1" applyBorder="1" applyAlignment="1" applyProtection="1">
      <alignment horizontal="center" vertical="center" wrapText="1"/>
      <protection hidden="1"/>
    </xf>
    <xf numFmtId="0" fontId="0" fillId="0" borderId="12" xfId="0" applyFont="1" applyFill="1" applyBorder="1" applyAlignment="1" applyProtection="1">
      <alignment horizontal="left" vertical="center" wrapText="1"/>
      <protection hidden="1"/>
    </xf>
    <xf numFmtId="4" fontId="0" fillId="0" borderId="13" xfId="72" applyNumberFormat="1" applyFont="1" applyFill="1" applyBorder="1" applyAlignment="1" applyProtection="1">
      <alignment horizontal="center" vertical="center"/>
      <protection hidden="1"/>
    </xf>
    <xf numFmtId="4" fontId="0" fillId="0" borderId="67" xfId="72" applyNumberFormat="1" applyFont="1" applyFill="1" applyBorder="1" applyAlignment="1" applyProtection="1">
      <alignment horizontal="center" vertical="center"/>
      <protection hidden="1"/>
    </xf>
    <xf numFmtId="49" fontId="0" fillId="0" borderId="68" xfId="0" applyNumberFormat="1" applyFill="1" applyBorder="1" applyAlignment="1" applyProtection="1">
      <alignment horizontal="center" vertical="center"/>
      <protection hidden="1"/>
    </xf>
    <xf numFmtId="4" fontId="0" fillId="0" borderId="16" xfId="72" applyNumberFormat="1" applyFont="1" applyFill="1" applyBorder="1" applyAlignment="1" applyProtection="1">
      <alignment horizontal="center" vertical="center"/>
      <protection hidden="1"/>
    </xf>
    <xf numFmtId="10" fontId="0" fillId="0" borderId="69" xfId="75" applyNumberFormat="1" applyFont="1" applyFill="1" applyBorder="1" applyAlignment="1" applyProtection="1">
      <alignment horizontal="center" vertical="center"/>
      <protection hidden="1"/>
    </xf>
    <xf numFmtId="4" fontId="0" fillId="0" borderId="19" xfId="72" applyNumberFormat="1" applyFont="1" applyFill="1" applyBorder="1" applyAlignment="1" applyProtection="1">
      <alignment horizontal="center" vertical="center"/>
      <protection hidden="1"/>
    </xf>
    <xf numFmtId="0" fontId="0" fillId="36" borderId="11" xfId="0" applyFont="1" applyFill="1" applyBorder="1" applyAlignment="1" applyProtection="1">
      <alignment horizontal="left" vertical="center" wrapText="1"/>
      <protection hidden="1"/>
    </xf>
    <xf numFmtId="166" fontId="3" fillId="33" borderId="63" xfId="48" applyFont="1" applyFill="1" applyBorder="1" applyAlignment="1" applyProtection="1">
      <alignment horizontal="centerContinuous" vertical="center"/>
      <protection hidden="1"/>
    </xf>
    <xf numFmtId="4" fontId="0" fillId="0" borderId="12" xfId="45" applyNumberFormat="1" applyFont="1" applyFill="1" applyBorder="1" applyAlignment="1" applyProtection="1">
      <alignment horizontal="center" vertical="center" wrapText="1"/>
      <protection hidden="1"/>
    </xf>
    <xf numFmtId="171" fontId="0" fillId="0" borderId="12" xfId="48" applyNumberFormat="1" applyFont="1" applyFill="1" applyBorder="1" applyAlignment="1" applyProtection="1">
      <alignment horizontal="right" vertical="center" wrapText="1"/>
      <protection hidden="1"/>
    </xf>
    <xf numFmtId="0" fontId="0" fillId="0" borderId="16" xfId="45" applyFont="1" applyFill="1" applyBorder="1" applyAlignment="1" applyProtection="1">
      <alignment horizontal="center" vertical="center"/>
      <protection hidden="1"/>
    </xf>
    <xf numFmtId="4" fontId="0" fillId="0" borderId="16" xfId="0" applyNumberFormat="1" applyFont="1" applyFill="1" applyBorder="1" applyAlignment="1" applyProtection="1">
      <alignment horizontal="center" vertical="center"/>
      <protection hidden="1"/>
    </xf>
    <xf numFmtId="166" fontId="0" fillId="0" borderId="16" xfId="48" applyFont="1" applyFill="1" applyBorder="1" applyAlignment="1" applyProtection="1">
      <alignment horizontal="right" vertical="center" wrapText="1"/>
      <protection hidden="1"/>
    </xf>
    <xf numFmtId="0" fontId="11" fillId="0" borderId="0" xfId="45" applyFont="1" applyFill="1" applyBorder="1" applyAlignment="1" applyProtection="1">
      <alignment vertical="center"/>
      <protection hidden="1"/>
    </xf>
    <xf numFmtId="49" fontId="0" fillId="0" borderId="70" xfId="0" applyNumberFormat="1" applyFill="1" applyBorder="1" applyAlignment="1" applyProtection="1">
      <alignment horizontal="center" vertical="center"/>
      <protection hidden="1"/>
    </xf>
    <xf numFmtId="0" fontId="0" fillId="0" borderId="71" xfId="45" applyFont="1" applyFill="1" applyBorder="1" applyAlignment="1" applyProtection="1">
      <alignment horizontal="center" vertical="center"/>
      <protection hidden="1"/>
    </xf>
    <xf numFmtId="166" fontId="0" fillId="0" borderId="72" xfId="48" applyFont="1" applyFill="1" applyBorder="1" applyAlignment="1" applyProtection="1">
      <alignment horizontal="right" vertical="center" wrapText="1"/>
      <protection hidden="1"/>
    </xf>
    <xf numFmtId="10" fontId="0" fillId="0" borderId="73" xfId="75" applyNumberFormat="1" applyFont="1" applyFill="1" applyBorder="1" applyAlignment="1" applyProtection="1">
      <alignment horizontal="center" vertical="center"/>
      <protection hidden="1"/>
    </xf>
    <xf numFmtId="49" fontId="0" fillId="0" borderId="74" xfId="0" applyNumberFormat="1" applyFill="1" applyBorder="1" applyAlignment="1" applyProtection="1">
      <alignment horizontal="center" vertical="center"/>
      <protection hidden="1"/>
    </xf>
    <xf numFmtId="49" fontId="0" fillId="0" borderId="75" xfId="0" applyNumberFormat="1" applyFill="1" applyBorder="1" applyAlignment="1" applyProtection="1">
      <alignment horizontal="center" vertical="center"/>
      <protection hidden="1"/>
    </xf>
    <xf numFmtId="0" fontId="0" fillId="0" borderId="76" xfId="45" applyFont="1" applyFill="1" applyBorder="1" applyAlignment="1" applyProtection="1">
      <alignment horizontal="center" vertical="center"/>
      <protection hidden="1"/>
    </xf>
    <xf numFmtId="166" fontId="0" fillId="0" borderId="67" xfId="48" applyFont="1" applyFill="1" applyBorder="1" applyAlignment="1" applyProtection="1">
      <alignment horizontal="right" vertical="center" wrapText="1"/>
      <protection hidden="1"/>
    </xf>
    <xf numFmtId="0" fontId="0" fillId="0" borderId="11" xfId="45" applyFont="1" applyFill="1" applyBorder="1" applyAlignment="1" applyProtection="1">
      <alignment horizontal="center" vertical="center"/>
      <protection hidden="1"/>
    </xf>
    <xf numFmtId="0" fontId="0" fillId="0" borderId="12" xfId="45" applyFont="1" applyFill="1" applyBorder="1" applyAlignment="1" applyProtection="1">
      <alignment horizontal="center" vertical="center"/>
      <protection hidden="1"/>
    </xf>
    <xf numFmtId="2" fontId="11" fillId="0" borderId="0" xfId="45" applyNumberFormat="1" applyFont="1" applyFill="1" applyBorder="1" applyAlignment="1" applyProtection="1">
      <alignment horizontal="center" vertical="center" wrapText="1"/>
      <protection hidden="1"/>
    </xf>
    <xf numFmtId="10" fontId="0" fillId="0" borderId="0" xfId="75" applyNumberFormat="1" applyFont="1" applyFill="1" applyBorder="1" applyAlignment="1" applyProtection="1">
      <alignment vertical="center"/>
      <protection hidden="1"/>
    </xf>
    <xf numFmtId="10" fontId="0" fillId="0" borderId="0" xfId="75" applyNumberFormat="1" applyFont="1" applyFill="1" applyBorder="1" applyAlignment="1" applyProtection="1">
      <alignment vertical="center" wrapText="1"/>
      <protection hidden="1"/>
    </xf>
    <xf numFmtId="0" fontId="0" fillId="0" borderId="77" xfId="45" applyFont="1" applyFill="1" applyBorder="1" applyAlignment="1" applyProtection="1">
      <alignment horizontal="center" vertical="center"/>
      <protection hidden="1"/>
    </xf>
    <xf numFmtId="10" fontId="0" fillId="0" borderId="0" xfId="75" applyNumberFormat="1" applyFont="1" applyFill="1" applyBorder="1" applyAlignment="1" applyProtection="1">
      <alignment horizontal="center" vertical="center" wrapText="1"/>
      <protection hidden="1"/>
    </xf>
    <xf numFmtId="14" fontId="0" fillId="0" borderId="19" xfId="45" applyNumberFormat="1" applyFont="1" applyFill="1" applyBorder="1" applyAlignment="1" applyProtection="1">
      <alignment horizontal="center" vertical="center"/>
      <protection hidden="1"/>
    </xf>
    <xf numFmtId="0" fontId="3" fillId="0" borderId="63" xfId="45" applyFont="1" applyFill="1" applyBorder="1" applyAlignment="1" applyProtection="1">
      <alignment horizontal="left" vertical="center" wrapText="1"/>
      <protection hidden="1"/>
    </xf>
    <xf numFmtId="166" fontId="0" fillId="0" borderId="19" xfId="48" applyFont="1" applyFill="1" applyBorder="1" applyAlignment="1" applyProtection="1">
      <alignment horizontal="right" vertical="center" wrapText="1"/>
      <protection hidden="1"/>
    </xf>
    <xf numFmtId="166" fontId="0" fillId="0" borderId="78" xfId="0" applyNumberFormat="1" applyFont="1" applyFill="1" applyBorder="1" applyAlignment="1" applyProtection="1">
      <alignment horizontal="right" vertical="center"/>
      <protection hidden="1"/>
    </xf>
    <xf numFmtId="10" fontId="0" fillId="0" borderId="79" xfId="75" applyNumberFormat="1" applyFont="1" applyFill="1" applyBorder="1" applyAlignment="1" applyProtection="1">
      <alignment horizontal="center" vertical="center"/>
      <protection hidden="1"/>
    </xf>
    <xf numFmtId="49" fontId="0" fillId="0" borderId="80" xfId="0" applyNumberFormat="1" applyFill="1" applyBorder="1" applyAlignment="1" applyProtection="1">
      <alignment horizontal="center" vertical="center"/>
      <protection hidden="1"/>
    </xf>
    <xf numFmtId="0" fontId="0" fillId="0" borderId="13" xfId="45" applyFont="1" applyFill="1" applyBorder="1" applyAlignment="1" applyProtection="1">
      <alignment horizontal="center" vertical="center"/>
      <protection hidden="1"/>
    </xf>
    <xf numFmtId="0" fontId="3" fillId="0" borderId="81" xfId="45" applyFont="1" applyFill="1" applyBorder="1" applyAlignment="1" applyProtection="1">
      <alignment horizontal="center" vertical="center" wrapText="1"/>
      <protection hidden="1"/>
    </xf>
    <xf numFmtId="0" fontId="3" fillId="0" borderId="81" xfId="45" applyFont="1" applyBorder="1" applyAlignment="1" applyProtection="1">
      <alignment horizontal="left" vertical="center" wrapText="1"/>
      <protection hidden="1"/>
    </xf>
    <xf numFmtId="166" fontId="3" fillId="0" borderId="81" xfId="48" applyFont="1" applyFill="1" applyBorder="1" applyAlignment="1" applyProtection="1">
      <alignment horizontal="centerContinuous" vertical="center"/>
      <protection hidden="1"/>
    </xf>
    <xf numFmtId="10" fontId="3" fillId="0" borderId="82" xfId="75" applyNumberFormat="1" applyFont="1" applyFill="1" applyBorder="1" applyAlignment="1" applyProtection="1">
      <alignment horizontal="center" vertical="center" wrapText="1"/>
      <protection hidden="1"/>
    </xf>
    <xf numFmtId="4" fontId="0" fillId="0" borderId="83" xfId="0" applyNumberFormat="1" applyFont="1" applyFill="1" applyBorder="1" applyAlignment="1" applyProtection="1">
      <alignment horizontal="center" vertical="center"/>
      <protection hidden="1"/>
    </xf>
    <xf numFmtId="0" fontId="3" fillId="0" borderId="42" xfId="45" applyFont="1" applyFill="1" applyBorder="1" applyAlignment="1" applyProtection="1">
      <alignment horizontal="center" vertical="center" wrapText="1"/>
      <protection hidden="1"/>
    </xf>
    <xf numFmtId="0" fontId="3" fillId="0" borderId="42" xfId="45" applyFont="1" applyBorder="1" applyAlignment="1" applyProtection="1">
      <alignment horizontal="left" vertical="center" wrapText="1"/>
      <protection hidden="1"/>
    </xf>
    <xf numFmtId="166" fontId="3" fillId="0" borderId="42" xfId="48" applyFont="1" applyFill="1" applyBorder="1" applyAlignment="1" applyProtection="1">
      <alignment horizontal="centerContinuous" vertical="center"/>
      <protection hidden="1"/>
    </xf>
    <xf numFmtId="49" fontId="0" fillId="0" borderId="62" xfId="0" applyNumberFormat="1" applyFill="1" applyBorder="1" applyAlignment="1" applyProtection="1">
      <alignment horizontal="center" vertical="center"/>
      <protection hidden="1"/>
    </xf>
    <xf numFmtId="3" fontId="0" fillId="0" borderId="12" xfId="45" applyNumberFormat="1" applyFont="1" applyFill="1" applyBorder="1" applyAlignment="1" applyProtection="1">
      <alignment horizontal="center" vertical="center"/>
      <protection hidden="1"/>
    </xf>
    <xf numFmtId="49" fontId="0" fillId="0" borderId="62" xfId="0" applyNumberFormat="1" applyBorder="1" applyAlignment="1" applyProtection="1">
      <alignment horizontal="center" vertical="center"/>
      <protection hidden="1"/>
    </xf>
    <xf numFmtId="0" fontId="3" fillId="0" borderId="84" xfId="45" applyFont="1" applyFill="1" applyBorder="1" applyAlignment="1" applyProtection="1">
      <alignment horizontal="center" vertical="center" wrapText="1"/>
      <protection hidden="1"/>
    </xf>
    <xf numFmtId="0" fontId="3" fillId="0" borderId="84" xfId="45" applyFont="1" applyBorder="1" applyAlignment="1" applyProtection="1">
      <alignment horizontal="left" vertical="center" wrapText="1"/>
      <protection hidden="1"/>
    </xf>
    <xf numFmtId="166" fontId="3" fillId="0" borderId="84" xfId="48" applyFont="1" applyFill="1" applyBorder="1" applyAlignment="1" applyProtection="1">
      <alignment horizontal="centerContinuous" vertical="center"/>
      <protection hidden="1"/>
    </xf>
    <xf numFmtId="10" fontId="3" fillId="0" borderId="85" xfId="75" applyNumberFormat="1" applyFont="1" applyFill="1" applyBorder="1" applyAlignment="1" applyProtection="1">
      <alignment horizontal="center" vertical="center" wrapText="1"/>
      <protection hidden="1"/>
    </xf>
    <xf numFmtId="49" fontId="0" fillId="0" borderId="17" xfId="0" applyNumberFormat="1" applyFill="1" applyBorder="1" applyAlignment="1" applyProtection="1">
      <alignment horizontal="center" vertical="center"/>
      <protection hidden="1"/>
    </xf>
    <xf numFmtId="0" fontId="0" fillId="0" borderId="86" xfId="45" applyFont="1" applyFill="1" applyBorder="1" applyAlignment="1" applyProtection="1">
      <alignment horizontal="center" vertical="center"/>
      <protection hidden="1"/>
    </xf>
    <xf numFmtId="166" fontId="0" fillId="0" borderId="86" xfId="48" applyFont="1" applyFill="1" applyBorder="1" applyAlignment="1" applyProtection="1">
      <alignment horizontal="right" vertical="center" wrapText="1"/>
      <protection hidden="1"/>
    </xf>
    <xf numFmtId="0" fontId="67" fillId="34" borderId="87" xfId="45" applyFont="1" applyFill="1" applyBorder="1" applyAlignment="1" applyProtection="1">
      <alignment horizontal="left" vertical="center"/>
      <protection hidden="1"/>
    </xf>
    <xf numFmtId="0" fontId="67" fillId="34" borderId="87" xfId="45" applyFont="1" applyFill="1" applyBorder="1" applyAlignment="1" applyProtection="1">
      <alignment horizontal="center" vertical="center"/>
      <protection hidden="1"/>
    </xf>
    <xf numFmtId="4" fontId="67" fillId="39" borderId="88" xfId="45" applyNumberFormat="1" applyFont="1" applyFill="1" applyBorder="1" applyAlignment="1" applyProtection="1">
      <alignment horizontal="center" vertical="center"/>
      <protection hidden="1"/>
    </xf>
    <xf numFmtId="9" fontId="68" fillId="34" borderId="89" xfId="45" applyNumberFormat="1" applyFont="1" applyFill="1" applyBorder="1" applyAlignment="1" applyProtection="1">
      <alignment horizontal="center" vertical="center" wrapText="1"/>
      <protection hidden="1"/>
    </xf>
    <xf numFmtId="0" fontId="68" fillId="0" borderId="0" xfId="45" applyFont="1" applyFill="1" applyBorder="1" applyAlignment="1" applyProtection="1">
      <alignment vertical="center"/>
      <protection hidden="1"/>
    </xf>
    <xf numFmtId="0" fontId="67" fillId="34" borderId="90" xfId="45" applyFont="1" applyFill="1" applyBorder="1" applyAlignment="1" applyProtection="1">
      <alignment vertical="center"/>
      <protection hidden="1"/>
    </xf>
    <xf numFmtId="0" fontId="67" fillId="34" borderId="91" xfId="45" applyFont="1" applyFill="1" applyBorder="1" applyAlignment="1" applyProtection="1">
      <alignment vertical="center"/>
      <protection hidden="1"/>
    </xf>
    <xf numFmtId="0" fontId="13" fillId="0" borderId="0" xfId="45" applyFont="1" applyAlignment="1" applyProtection="1">
      <alignment horizontal="center" vertical="center"/>
      <protection hidden="1"/>
    </xf>
    <xf numFmtId="0" fontId="13" fillId="0" borderId="0" xfId="45" applyFont="1" applyFill="1" applyAlignment="1" applyProtection="1">
      <alignment horizontal="right" vertical="center"/>
      <protection hidden="1"/>
    </xf>
    <xf numFmtId="10" fontId="13" fillId="0" borderId="0" xfId="45" applyNumberFormat="1" applyFont="1" applyAlignment="1" applyProtection="1">
      <alignment horizontal="center" vertical="center"/>
      <protection hidden="1"/>
    </xf>
    <xf numFmtId="0" fontId="13" fillId="0" borderId="0" xfId="45" applyFont="1" applyAlignment="1" applyProtection="1">
      <alignment horizontal="right" vertical="center"/>
      <protection hidden="1"/>
    </xf>
    <xf numFmtId="0" fontId="0" fillId="0" borderId="43" xfId="45" applyFont="1" applyBorder="1" applyAlignment="1" applyProtection="1">
      <alignment horizontal="center" vertical="center"/>
      <protection locked="0"/>
    </xf>
    <xf numFmtId="0" fontId="0" fillId="0" borderId="44" xfId="45" applyFont="1" applyBorder="1" applyAlignment="1" applyProtection="1">
      <alignment vertical="center"/>
      <protection locked="0"/>
    </xf>
    <xf numFmtId="0" fontId="0" fillId="0" borderId="44" xfId="45" applyFont="1" applyFill="1" applyBorder="1" applyAlignment="1" applyProtection="1">
      <alignment horizontal="center" vertical="center"/>
      <protection locked="0"/>
    </xf>
    <xf numFmtId="0" fontId="0" fillId="0" borderId="45" xfId="45" applyFont="1" applyBorder="1" applyAlignment="1" applyProtection="1">
      <alignment vertical="center"/>
      <protection locked="0"/>
    </xf>
    <xf numFmtId="0" fontId="0" fillId="0" borderId="0" xfId="45" applyFont="1" applyFill="1" applyBorder="1" applyAlignment="1" applyProtection="1">
      <alignment horizontal="center" vertical="center"/>
      <protection locked="0"/>
    </xf>
    <xf numFmtId="0" fontId="0" fillId="0" borderId="0" xfId="45" applyFont="1" applyBorder="1" applyAlignment="1" applyProtection="1">
      <alignment horizontal="left" vertical="center"/>
      <protection locked="0"/>
    </xf>
    <xf numFmtId="0" fontId="4" fillId="0" borderId="0" xfId="45" applyFont="1" applyBorder="1" applyAlignment="1" applyProtection="1">
      <alignment horizontal="center" vertical="center" wrapText="1"/>
      <protection locked="0"/>
    </xf>
    <xf numFmtId="4" fontId="4" fillId="0" borderId="0" xfId="45" applyNumberFormat="1" applyFont="1" applyFill="1" applyBorder="1" applyAlignment="1" applyProtection="1">
      <alignment horizontal="center" vertical="center" wrapText="1"/>
      <protection locked="0"/>
    </xf>
    <xf numFmtId="0" fontId="4" fillId="0" borderId="24" xfId="45" applyFont="1" applyBorder="1" applyAlignment="1" applyProtection="1">
      <alignment horizontal="center" vertical="center" wrapText="1"/>
      <protection locked="0"/>
    </xf>
    <xf numFmtId="4" fontId="0" fillId="0" borderId="11" xfId="72" applyNumberFormat="1" applyFont="1" applyFill="1" applyBorder="1" applyAlignment="1" applyProtection="1">
      <alignment horizontal="center" vertical="center"/>
      <protection locked="0"/>
    </xf>
    <xf numFmtId="10" fontId="0" fillId="0" borderId="0" xfId="75" applyNumberFormat="1" applyFont="1" applyFill="1" applyBorder="1" applyAlignment="1" applyProtection="1">
      <alignment horizontal="center" vertical="center"/>
      <protection locked="0"/>
    </xf>
    <xf numFmtId="10" fontId="0" fillId="0" borderId="0" xfId="75" applyNumberFormat="1" applyFont="1" applyFill="1" applyBorder="1" applyAlignment="1" applyProtection="1">
      <alignment vertical="center"/>
      <protection locked="0"/>
    </xf>
    <xf numFmtId="10" fontId="0" fillId="0" borderId="0" xfId="75" applyNumberFormat="1" applyFont="1" applyFill="1" applyBorder="1" applyAlignment="1" applyProtection="1">
      <alignment vertical="center" wrapText="1"/>
      <protection locked="0"/>
    </xf>
    <xf numFmtId="10" fontId="0" fillId="0" borderId="0" xfId="75" applyNumberFormat="1" applyFont="1" applyFill="1" applyBorder="1" applyAlignment="1" applyProtection="1">
      <alignment horizontal="center" vertical="center" wrapText="1"/>
      <protection locked="0"/>
    </xf>
    <xf numFmtId="176" fontId="67" fillId="39" borderId="88" xfId="45" applyNumberFormat="1" applyFont="1" applyFill="1" applyBorder="1" applyAlignment="1" applyProtection="1">
      <alignment horizontal="center" vertical="center"/>
      <protection locked="0"/>
    </xf>
    <xf numFmtId="0" fontId="13" fillId="0" borderId="0" xfId="45" applyFont="1" applyAlignment="1" applyProtection="1">
      <alignment horizontal="right" vertical="center"/>
      <protection locked="0"/>
    </xf>
    <xf numFmtId="0" fontId="9" fillId="0" borderId="0" xfId="45" applyFont="1" applyBorder="1" applyAlignment="1" applyProtection="1">
      <alignment horizontal="center" vertical="center" wrapText="1"/>
      <protection locked="0"/>
    </xf>
    <xf numFmtId="0" fontId="14" fillId="0" borderId="0" xfId="45" applyFont="1" applyBorder="1" applyAlignment="1" applyProtection="1">
      <alignment vertical="center"/>
      <protection locked="0"/>
    </xf>
    <xf numFmtId="0" fontId="14" fillId="0" borderId="0" xfId="45" applyFont="1" applyFill="1" applyBorder="1" applyAlignment="1" applyProtection="1">
      <alignment horizontal="center" vertical="center" wrapText="1"/>
      <protection locked="0"/>
    </xf>
    <xf numFmtId="0" fontId="6" fillId="0" borderId="0" xfId="45" applyFont="1" applyBorder="1" applyAlignment="1" applyProtection="1">
      <alignment vertical="center" wrapText="1"/>
      <protection locked="0"/>
    </xf>
    <xf numFmtId="0" fontId="15" fillId="0" borderId="0" xfId="45" applyFont="1" applyBorder="1" applyAlignment="1" applyProtection="1">
      <alignment horizontal="center" vertical="center" wrapText="1"/>
      <protection locked="0"/>
    </xf>
    <xf numFmtId="0" fontId="15" fillId="0" borderId="0" xfId="45" applyFont="1" applyFill="1" applyBorder="1" applyAlignment="1" applyProtection="1">
      <alignment horizontal="center" vertical="center" wrapText="1"/>
      <protection locked="0"/>
    </xf>
    <xf numFmtId="0" fontId="13" fillId="0" borderId="0" xfId="45" applyFont="1" applyBorder="1" applyAlignment="1" applyProtection="1">
      <alignment horizontal="center" vertical="center"/>
      <protection locked="0"/>
    </xf>
    <xf numFmtId="4" fontId="0" fillId="0" borderId="0" xfId="45" applyNumberFormat="1" applyFont="1" applyAlignment="1" applyProtection="1">
      <alignment horizontal="center" vertical="center"/>
      <protection locked="0"/>
    </xf>
    <xf numFmtId="0" fontId="6" fillId="0" borderId="0" xfId="45" applyFont="1" applyBorder="1" applyAlignment="1" applyProtection="1">
      <alignment horizontal="center" vertical="center" wrapText="1"/>
      <protection locked="0"/>
    </xf>
    <xf numFmtId="0" fontId="0" fillId="0" borderId="0" xfId="45" applyFont="1" applyFill="1" applyBorder="1" applyAlignment="1" applyProtection="1">
      <alignment horizontal="center" vertical="center" wrapText="1"/>
      <protection locked="0"/>
    </xf>
    <xf numFmtId="168" fontId="0" fillId="0" borderId="0" xfId="45" applyNumberFormat="1" applyFont="1" applyBorder="1" applyAlignment="1" applyProtection="1">
      <alignment horizontal="center" vertical="center"/>
      <protection locked="0"/>
    </xf>
    <xf numFmtId="0" fontId="0" fillId="0" borderId="0" xfId="45" applyFont="1" applyBorder="1" applyAlignment="1" applyProtection="1">
      <alignment horizontal="left" vertical="center"/>
      <protection locked="0"/>
    </xf>
    <xf numFmtId="4" fontId="0" fillId="0" borderId="0" xfId="45" applyNumberFormat="1" applyFont="1" applyFill="1" applyBorder="1" applyAlignment="1" applyProtection="1">
      <alignment horizontal="center" vertical="center"/>
      <protection locked="0"/>
    </xf>
    <xf numFmtId="4" fontId="0" fillId="0" borderId="0" xfId="45" applyNumberFormat="1" applyFont="1" applyBorder="1" applyAlignment="1" applyProtection="1">
      <alignment horizontal="center" vertical="center"/>
      <protection locked="0"/>
    </xf>
    <xf numFmtId="166" fontId="0" fillId="0" borderId="0" xfId="48" applyFont="1" applyFill="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13" fillId="0" borderId="0" xfId="0" applyFont="1" applyBorder="1" applyAlignment="1" applyProtection="1">
      <alignment vertical="center"/>
      <protection locked="0"/>
    </xf>
    <xf numFmtId="0" fontId="13" fillId="0" borderId="0" xfId="0" applyFont="1" applyBorder="1" applyAlignment="1" applyProtection="1">
      <alignment horizontal="center" vertical="center"/>
      <protection locked="0"/>
    </xf>
    <xf numFmtId="0" fontId="0" fillId="0" borderId="43" xfId="45" applyFont="1" applyBorder="1" applyAlignment="1" applyProtection="1">
      <alignment vertical="center" wrapText="1"/>
      <protection hidden="1"/>
    </xf>
    <xf numFmtId="0" fontId="0" fillId="0" borderId="44" xfId="45" applyFont="1" applyBorder="1" applyAlignment="1" applyProtection="1">
      <alignment vertical="center" wrapText="1"/>
      <protection hidden="1"/>
    </xf>
    <xf numFmtId="0" fontId="0" fillId="0" borderId="44" xfId="45" applyFont="1" applyFill="1" applyBorder="1" applyAlignment="1" applyProtection="1">
      <alignment vertical="center" wrapText="1"/>
      <protection hidden="1"/>
    </xf>
    <xf numFmtId="0" fontId="0" fillId="0" borderId="44" xfId="45" applyFont="1" applyBorder="1" applyAlignment="1" applyProtection="1">
      <alignment horizontal="left" vertical="center" wrapText="1"/>
      <protection hidden="1"/>
    </xf>
    <xf numFmtId="0" fontId="0" fillId="0" borderId="44" xfId="45" applyFont="1" applyBorder="1" applyAlignment="1" applyProtection="1">
      <alignment horizontal="center" vertical="center" wrapText="1"/>
      <protection hidden="1"/>
    </xf>
    <xf numFmtId="4" fontId="0" fillId="0" borderId="44" xfId="45" applyNumberFormat="1" applyFont="1" applyFill="1" applyBorder="1" applyAlignment="1" applyProtection="1">
      <alignment horizontal="center" vertical="center" wrapText="1"/>
      <protection hidden="1"/>
    </xf>
    <xf numFmtId="0" fontId="0" fillId="0" borderId="92" xfId="45" applyFont="1" applyBorder="1" applyAlignment="1" applyProtection="1">
      <alignment horizontal="center" vertical="center" wrapText="1"/>
      <protection hidden="1"/>
    </xf>
    <xf numFmtId="10" fontId="3" fillId="0" borderId="93" xfId="75" applyNumberFormat="1" applyFont="1" applyFill="1" applyBorder="1" applyAlignment="1" applyProtection="1">
      <alignment horizontal="center" vertical="center" wrapText="1"/>
      <protection hidden="1"/>
    </xf>
    <xf numFmtId="0" fontId="9" fillId="0" borderId="44" xfId="45" applyFont="1" applyBorder="1" applyAlignment="1" applyProtection="1">
      <alignment horizontal="center" vertical="center" wrapText="1"/>
      <protection hidden="1"/>
    </xf>
    <xf numFmtId="0" fontId="9" fillId="0" borderId="0" xfId="45" applyFont="1" applyBorder="1" applyAlignment="1" applyProtection="1">
      <alignment horizontal="center" vertical="center" wrapText="1"/>
      <protection hidden="1"/>
    </xf>
    <xf numFmtId="172" fontId="67" fillId="34" borderId="94" xfId="48" applyNumberFormat="1" applyFont="1" applyFill="1" applyBorder="1" applyAlignment="1" applyProtection="1">
      <alignment horizontal="center" vertical="center"/>
      <protection hidden="1"/>
    </xf>
    <xf numFmtId="170" fontId="9" fillId="41" borderId="95" xfId="45" applyNumberFormat="1" applyFont="1" applyFill="1" applyBorder="1" applyAlignment="1" applyProtection="1">
      <alignment horizontal="center" vertical="center" wrapText="1"/>
      <protection hidden="1"/>
    </xf>
    <xf numFmtId="170" fontId="9" fillId="41" borderId="96" xfId="45" applyNumberFormat="1" applyFont="1" applyFill="1" applyBorder="1" applyAlignment="1" applyProtection="1">
      <alignment horizontal="center" vertical="center" wrapText="1"/>
      <protection hidden="1"/>
    </xf>
    <xf numFmtId="0" fontId="3" fillId="0" borderId="97" xfId="45" applyFont="1" applyBorder="1" applyAlignment="1" applyProtection="1">
      <alignment horizontal="center" vertical="center"/>
      <protection hidden="1"/>
    </xf>
    <xf numFmtId="0" fontId="3" fillId="0" borderId="98" xfId="45" applyFont="1" applyBorder="1" applyAlignment="1" applyProtection="1">
      <alignment horizontal="center" vertical="center"/>
      <protection hidden="1"/>
    </xf>
    <xf numFmtId="0" fontId="3" fillId="0" borderId="99" xfId="45" applyFont="1" applyBorder="1" applyAlignment="1" applyProtection="1">
      <alignment horizontal="center" vertical="center"/>
      <protection hidden="1"/>
    </xf>
    <xf numFmtId="0" fontId="3" fillId="0" borderId="100" xfId="45" applyFont="1" applyBorder="1" applyAlignment="1" applyProtection="1">
      <alignment horizontal="center" vertical="center"/>
      <protection hidden="1"/>
    </xf>
    <xf numFmtId="0" fontId="3" fillId="0" borderId="101" xfId="45" applyFont="1" applyBorder="1" applyAlignment="1" applyProtection="1">
      <alignment horizontal="center" vertical="center"/>
      <protection hidden="1"/>
    </xf>
    <xf numFmtId="0" fontId="3" fillId="0" borderId="42" xfId="45" applyFont="1" applyBorder="1" applyAlignment="1" applyProtection="1">
      <alignment horizontal="center" vertical="center"/>
      <protection hidden="1"/>
    </xf>
    <xf numFmtId="0" fontId="3" fillId="0" borderId="18" xfId="45" applyFont="1" applyBorder="1" applyAlignment="1" applyProtection="1">
      <alignment horizontal="center" vertical="center"/>
      <protection hidden="1"/>
    </xf>
    <xf numFmtId="0" fontId="3" fillId="0" borderId="102" xfId="45" applyFont="1" applyBorder="1" applyAlignment="1" applyProtection="1">
      <alignment horizontal="center" vertical="center"/>
      <protection hidden="1"/>
    </xf>
    <xf numFmtId="0" fontId="7" fillId="0" borderId="0" xfId="45" applyFont="1" applyBorder="1" applyAlignment="1" applyProtection="1">
      <alignment vertical="center" wrapText="1"/>
      <protection hidden="1"/>
    </xf>
    <xf numFmtId="0" fontId="7" fillId="0" borderId="53" xfId="45" applyFont="1" applyBorder="1" applyAlignment="1" applyProtection="1">
      <alignment vertical="center" wrapText="1"/>
      <protection hidden="1"/>
    </xf>
    <xf numFmtId="0" fontId="67" fillId="34" borderId="90" xfId="45" applyFont="1" applyFill="1" applyBorder="1" applyAlignment="1" applyProtection="1">
      <alignment horizontal="center" vertical="center"/>
      <protection hidden="1"/>
    </xf>
    <xf numFmtId="0" fontId="67" fillId="34" borderId="91" xfId="45" applyFont="1" applyFill="1" applyBorder="1" applyAlignment="1" applyProtection="1">
      <alignment horizontal="center" vertical="center"/>
      <protection hidden="1"/>
    </xf>
    <xf numFmtId="3" fontId="3" fillId="0" borderId="103" xfId="45" applyNumberFormat="1" applyFont="1" applyBorder="1" applyAlignment="1" applyProtection="1">
      <alignment horizontal="center" vertical="center" wrapText="1"/>
      <protection hidden="1"/>
    </xf>
    <xf numFmtId="0" fontId="3" fillId="0" borderId="104" xfId="45" applyFont="1" applyBorder="1" applyAlignment="1" applyProtection="1">
      <alignment horizontal="center" vertical="center" wrapText="1"/>
      <protection hidden="1"/>
    </xf>
    <xf numFmtId="0" fontId="3" fillId="0" borderId="97" xfId="45" applyFont="1" applyBorder="1" applyAlignment="1" applyProtection="1">
      <alignment horizontal="center" vertical="center" wrapText="1"/>
      <protection hidden="1"/>
    </xf>
    <xf numFmtId="0" fontId="3" fillId="0" borderId="98" xfId="45" applyFont="1" applyBorder="1" applyAlignment="1" applyProtection="1">
      <alignment horizontal="center" vertical="center" wrapText="1"/>
      <protection hidden="1"/>
    </xf>
    <xf numFmtId="0" fontId="3" fillId="0" borderId="97" xfId="45" applyFont="1" applyFill="1" applyBorder="1" applyAlignment="1" applyProtection="1">
      <alignment horizontal="center" vertical="center"/>
      <protection hidden="1"/>
    </xf>
    <xf numFmtId="0" fontId="3" fillId="0" borderId="98" xfId="45" applyFont="1" applyFill="1" applyBorder="1" applyAlignment="1" applyProtection="1">
      <alignment horizontal="center" vertical="center"/>
      <protection hidden="1"/>
    </xf>
    <xf numFmtId="0" fontId="3" fillId="0" borderId="105" xfId="45" applyFont="1" applyBorder="1" applyAlignment="1" applyProtection="1">
      <alignment horizontal="center" vertical="center"/>
      <protection hidden="1"/>
    </xf>
    <xf numFmtId="0" fontId="3" fillId="0" borderId="106" xfId="45" applyFont="1" applyBorder="1" applyAlignment="1" applyProtection="1">
      <alignment horizontal="center" vertical="center"/>
      <protection hidden="1"/>
    </xf>
    <xf numFmtId="0" fontId="3" fillId="0" borderId="18" xfId="45" applyFont="1" applyFill="1" applyBorder="1" applyAlignment="1" applyProtection="1">
      <alignment horizontal="center" vertical="center"/>
      <protection hidden="1"/>
    </xf>
    <xf numFmtId="0" fontId="3" fillId="0" borderId="102" xfId="45" applyFont="1" applyFill="1" applyBorder="1" applyAlignment="1" applyProtection="1">
      <alignment horizontal="center" vertical="center"/>
      <protection hidden="1"/>
    </xf>
    <xf numFmtId="0" fontId="2" fillId="0" borderId="44" xfId="45" applyFont="1" applyBorder="1" applyAlignment="1" applyProtection="1">
      <alignment horizontal="center" vertical="center"/>
      <protection locked="0"/>
    </xf>
    <xf numFmtId="0" fontId="2" fillId="0" borderId="92" xfId="45" applyFont="1" applyBorder="1" applyAlignment="1" applyProtection="1">
      <alignment horizontal="center" vertical="center"/>
      <protection locked="0"/>
    </xf>
    <xf numFmtId="0" fontId="3" fillId="0" borderId="0" xfId="45" applyFont="1" applyBorder="1" applyAlignment="1" applyProtection="1">
      <alignment horizontal="center" vertical="center"/>
      <protection locked="0"/>
    </xf>
    <xf numFmtId="0" fontId="3" fillId="0" borderId="24" xfId="45" applyFont="1" applyBorder="1" applyAlignment="1" applyProtection="1">
      <alignment horizontal="center" vertical="center"/>
      <protection locked="0"/>
    </xf>
    <xf numFmtId="0" fontId="5" fillId="0" borderId="0" xfId="45" applyFont="1" applyBorder="1" applyAlignment="1" applyProtection="1">
      <alignment horizontal="center" vertical="center"/>
      <protection locked="0"/>
    </xf>
    <xf numFmtId="0" fontId="5" fillId="0" borderId="24" xfId="45" applyFont="1" applyBorder="1" applyAlignment="1" applyProtection="1">
      <alignment horizontal="center" vertical="center"/>
      <protection locked="0"/>
    </xf>
    <xf numFmtId="0" fontId="3" fillId="0" borderId="105" xfId="45" applyFont="1" applyBorder="1" applyAlignment="1" applyProtection="1">
      <alignment horizontal="center" vertical="center" wrapText="1"/>
      <protection hidden="1"/>
    </xf>
    <xf numFmtId="0" fontId="3" fillId="0" borderId="106" xfId="45" applyFont="1" applyBorder="1" applyAlignment="1" applyProtection="1">
      <alignment horizontal="center" vertical="center" wrapText="1"/>
      <protection hidden="1"/>
    </xf>
    <xf numFmtId="0" fontId="3" fillId="0" borderId="107" xfId="45" applyFont="1" applyFill="1" applyBorder="1" applyAlignment="1" applyProtection="1">
      <alignment horizontal="center" vertical="center"/>
      <protection hidden="1"/>
    </xf>
    <xf numFmtId="0" fontId="3" fillId="0" borderId="108" xfId="45" applyFont="1" applyFill="1" applyBorder="1" applyAlignment="1" applyProtection="1">
      <alignment horizontal="center" vertical="center"/>
      <protection hidden="1"/>
    </xf>
    <xf numFmtId="170" fontId="9" fillId="42" borderId="95" xfId="45" applyNumberFormat="1" applyFont="1" applyFill="1" applyBorder="1" applyAlignment="1" applyProtection="1">
      <alignment horizontal="center" vertical="center" wrapText="1"/>
      <protection hidden="1"/>
    </xf>
    <xf numFmtId="170" fontId="9" fillId="42" borderId="96" xfId="45" applyNumberFormat="1" applyFont="1" applyFill="1" applyBorder="1" applyAlignment="1" applyProtection="1">
      <alignment horizontal="center" vertical="center" wrapText="1"/>
      <protection hidden="1"/>
    </xf>
    <xf numFmtId="173" fontId="4" fillId="0" borderId="109" xfId="56" applyNumberFormat="1" applyFont="1" applyBorder="1" applyAlignment="1" applyProtection="1">
      <alignment horizontal="center" vertical="center"/>
      <protection hidden="1"/>
    </xf>
    <xf numFmtId="0" fontId="0" fillId="0" borderId="110" xfId="0" applyBorder="1" applyAlignment="1" applyProtection="1">
      <alignment horizontal="center" vertical="center"/>
      <protection hidden="1"/>
    </xf>
    <xf numFmtId="182" fontId="67" fillId="34" borderId="28" xfId="56" applyNumberFormat="1" applyFont="1" applyFill="1" applyBorder="1" applyAlignment="1" applyProtection="1">
      <alignment horizontal="center" vertical="center"/>
      <protection hidden="1"/>
    </xf>
    <xf numFmtId="182" fontId="67" fillId="34" borderId="111" xfId="56" applyNumberFormat="1" applyFont="1" applyFill="1" applyBorder="1" applyAlignment="1" applyProtection="1">
      <alignment horizontal="center" vertical="center"/>
      <protection hidden="1"/>
    </xf>
    <xf numFmtId="173" fontId="4" fillId="0" borderId="112" xfId="56" applyNumberFormat="1" applyFont="1" applyBorder="1" applyAlignment="1" applyProtection="1">
      <alignment horizontal="center" vertical="center"/>
      <protection hidden="1"/>
    </xf>
    <xf numFmtId="173" fontId="4" fillId="0" borderId="113" xfId="56" applyNumberFormat="1" applyFont="1" applyBorder="1" applyAlignment="1" applyProtection="1">
      <alignment horizontal="center" vertical="center"/>
      <protection hidden="1"/>
    </xf>
    <xf numFmtId="10" fontId="4" fillId="0" borderId="114" xfId="56" applyNumberFormat="1" applyFont="1" applyBorder="1" applyAlignment="1" applyProtection="1">
      <alignment horizontal="center" vertical="center"/>
      <protection hidden="1"/>
    </xf>
    <xf numFmtId="10" fontId="4" fillId="0" borderId="115" xfId="56" applyNumberFormat="1" applyFont="1" applyBorder="1" applyAlignment="1" applyProtection="1">
      <alignment horizontal="center" vertical="center"/>
      <protection hidden="1"/>
    </xf>
    <xf numFmtId="0" fontId="0" fillId="0" borderId="115" xfId="0" applyBorder="1" applyAlignment="1" applyProtection="1">
      <alignment horizontal="center" vertical="center"/>
      <protection hidden="1"/>
    </xf>
    <xf numFmtId="0" fontId="0" fillId="0" borderId="113" xfId="0" applyBorder="1" applyAlignment="1" applyProtection="1">
      <alignment horizontal="center" vertical="center"/>
      <protection hidden="1"/>
    </xf>
    <xf numFmtId="173" fontId="4" fillId="0" borderId="116" xfId="56" applyNumberFormat="1" applyFont="1" applyBorder="1" applyAlignment="1" applyProtection="1">
      <alignment horizontal="center" vertical="center"/>
      <protection hidden="1"/>
    </xf>
    <xf numFmtId="0" fontId="9" fillId="0" borderId="112" xfId="45" applyFont="1" applyFill="1" applyBorder="1" applyAlignment="1" applyProtection="1">
      <alignment horizontal="center" vertical="center" wrapText="1"/>
      <protection hidden="1"/>
    </xf>
    <xf numFmtId="0" fontId="9" fillId="0" borderId="113" xfId="45" applyFont="1" applyFill="1" applyBorder="1" applyAlignment="1" applyProtection="1">
      <alignment horizontal="center" vertical="center" wrapText="1"/>
      <protection hidden="1"/>
    </xf>
    <xf numFmtId="0" fontId="9" fillId="0" borderId="110" xfId="45" applyFont="1" applyFill="1" applyBorder="1" applyAlignment="1" applyProtection="1">
      <alignment horizontal="center" vertical="center" wrapText="1"/>
      <protection hidden="1"/>
    </xf>
    <xf numFmtId="10" fontId="4" fillId="0" borderId="43" xfId="56" applyNumberFormat="1" applyFont="1" applyBorder="1" applyAlignment="1" applyProtection="1">
      <alignment horizontal="center" vertical="center"/>
      <protection hidden="1"/>
    </xf>
    <xf numFmtId="0" fontId="0" fillId="0" borderId="117" xfId="0" applyBorder="1" applyAlignment="1" applyProtection="1">
      <alignment horizontal="center" vertical="center"/>
      <protection hidden="1"/>
    </xf>
    <xf numFmtId="10" fontId="4" fillId="0" borderId="45" xfId="56" applyNumberFormat="1" applyFont="1" applyBorder="1" applyAlignment="1" applyProtection="1">
      <alignment horizontal="center" vertical="center"/>
      <protection hidden="1"/>
    </xf>
    <xf numFmtId="0" fontId="0" fillId="0" borderId="46" xfId="0" applyBorder="1" applyAlignment="1" applyProtection="1">
      <alignment horizontal="center" vertical="center"/>
      <protection hidden="1"/>
    </xf>
    <xf numFmtId="170" fontId="9" fillId="0" borderId="112" xfId="45" applyNumberFormat="1" applyFont="1" applyFill="1" applyBorder="1" applyAlignment="1" applyProtection="1">
      <alignment horizontal="center" vertical="center" wrapText="1"/>
      <protection hidden="1"/>
    </xf>
    <xf numFmtId="170" fontId="9" fillId="0" borderId="113" xfId="45" applyNumberFormat="1" applyFont="1" applyFill="1" applyBorder="1" applyAlignment="1" applyProtection="1">
      <alignment horizontal="center" vertical="center" wrapText="1"/>
      <protection hidden="1"/>
    </xf>
    <xf numFmtId="170" fontId="9" fillId="0" borderId="110" xfId="45" applyNumberFormat="1" applyFont="1" applyFill="1" applyBorder="1" applyAlignment="1" applyProtection="1">
      <alignment horizontal="center" vertical="center" wrapText="1"/>
      <protection hidden="1"/>
    </xf>
    <xf numFmtId="0" fontId="9" fillId="0" borderId="116" xfId="45" applyFont="1" applyFill="1" applyBorder="1" applyAlignment="1" applyProtection="1">
      <alignment horizontal="center" vertical="center" wrapText="1"/>
      <protection hidden="1"/>
    </xf>
    <xf numFmtId="170" fontId="9" fillId="0" borderId="116" xfId="45" applyNumberFormat="1" applyFont="1" applyFill="1" applyBorder="1" applyAlignment="1" applyProtection="1">
      <alignment horizontal="center" vertical="center" wrapText="1"/>
      <protection hidden="1"/>
    </xf>
    <xf numFmtId="166" fontId="71" fillId="34" borderId="118" xfId="48" applyFont="1" applyFill="1" applyBorder="1" applyAlignment="1" applyProtection="1">
      <alignment horizontal="center" vertical="center"/>
      <protection hidden="1"/>
    </xf>
    <xf numFmtId="166" fontId="71" fillId="34" borderId="119" xfId="48" applyFont="1" applyFill="1" applyBorder="1" applyAlignment="1" applyProtection="1">
      <alignment horizontal="center" vertical="center"/>
      <protection hidden="1"/>
    </xf>
    <xf numFmtId="166" fontId="5" fillId="0" borderId="118" xfId="48" applyFont="1" applyFill="1" applyBorder="1" applyAlignment="1" applyProtection="1">
      <alignment horizontal="center" vertical="center"/>
      <protection hidden="1"/>
    </xf>
    <xf numFmtId="0" fontId="67" fillId="34" borderId="120" xfId="56" applyFont="1" applyFill="1" applyBorder="1" applyAlignment="1" applyProtection="1">
      <alignment horizontal="center" vertical="center"/>
      <protection hidden="1"/>
    </xf>
    <xf numFmtId="0" fontId="67" fillId="34" borderId="121" xfId="56" applyFont="1" applyFill="1" applyBorder="1" applyAlignment="1" applyProtection="1">
      <alignment horizontal="center" vertical="center"/>
      <protection hidden="1"/>
    </xf>
    <xf numFmtId="0" fontId="67" fillId="34" borderId="122" xfId="56" applyFont="1" applyFill="1" applyBorder="1" applyAlignment="1" applyProtection="1">
      <alignment horizontal="center" vertical="center"/>
      <protection hidden="1"/>
    </xf>
    <xf numFmtId="0" fontId="67" fillId="34" borderId="123" xfId="56" applyFont="1" applyFill="1" applyBorder="1" applyAlignment="1" applyProtection="1">
      <alignment horizontal="center" vertical="center"/>
      <protection hidden="1"/>
    </xf>
    <xf numFmtId="0" fontId="67" fillId="34" borderId="124" xfId="56" applyFont="1" applyFill="1" applyBorder="1" applyAlignment="1" applyProtection="1">
      <alignment horizontal="center" vertical="center"/>
      <protection hidden="1"/>
    </xf>
    <xf numFmtId="0" fontId="4" fillId="0" borderId="0" xfId="45" applyFont="1" applyBorder="1" applyAlignment="1" applyProtection="1">
      <alignment horizontal="left" vertical="center" wrapText="1"/>
      <protection hidden="1"/>
    </xf>
    <xf numFmtId="166" fontId="5" fillId="0" borderId="120" xfId="50" applyFont="1" applyFill="1" applyBorder="1" applyAlignment="1" applyProtection="1">
      <alignment horizontal="center" vertical="center"/>
      <protection hidden="1"/>
    </xf>
    <xf numFmtId="9" fontId="5" fillId="0" borderId="25" xfId="56" applyNumberFormat="1" applyFont="1" applyBorder="1" applyAlignment="1" applyProtection="1">
      <alignment horizontal="center" vertical="center"/>
      <protection hidden="1"/>
    </xf>
    <xf numFmtId="166" fontId="67" fillId="34" borderId="118" xfId="48" applyFont="1" applyFill="1" applyBorder="1" applyAlignment="1" applyProtection="1">
      <alignment horizontal="center" vertical="center"/>
      <protection hidden="1"/>
    </xf>
    <xf numFmtId="166" fontId="67" fillId="34" borderId="119" xfId="48" applyFont="1" applyFill="1" applyBorder="1" applyAlignment="1" applyProtection="1">
      <alignment horizontal="center" vertical="center"/>
      <protection hidden="1"/>
    </xf>
    <xf numFmtId="166" fontId="17" fillId="0" borderId="27" xfId="48" applyFont="1" applyFill="1" applyBorder="1" applyAlignment="1" applyProtection="1">
      <alignment horizontal="center" vertical="center"/>
      <protection hidden="1"/>
    </xf>
    <xf numFmtId="0" fontId="72" fillId="34" borderId="125" xfId="56" applyFont="1" applyFill="1" applyBorder="1" applyAlignment="1" applyProtection="1">
      <alignment horizontal="center" vertical="center"/>
      <protection hidden="1"/>
    </xf>
    <xf numFmtId="166" fontId="5" fillId="0" borderId="122" xfId="50" applyFont="1" applyFill="1" applyBorder="1" applyAlignment="1" applyProtection="1">
      <alignment horizontal="center" vertical="center"/>
      <protection hidden="1"/>
    </xf>
    <xf numFmtId="9" fontId="67" fillId="34" borderId="126" xfId="56" applyNumberFormat="1" applyFont="1" applyFill="1" applyBorder="1" applyAlignment="1" applyProtection="1">
      <alignment horizontal="center" vertical="center"/>
      <protection hidden="1"/>
    </xf>
    <xf numFmtId="9" fontId="67" fillId="34" borderId="127" xfId="56" applyNumberFormat="1" applyFont="1" applyFill="1" applyBorder="1" applyAlignment="1" applyProtection="1">
      <alignment horizontal="center" vertical="center"/>
      <protection hidden="1"/>
    </xf>
    <xf numFmtId="0" fontId="3" fillId="0" borderId="128" xfId="45" applyFont="1" applyBorder="1" applyAlignment="1" applyProtection="1">
      <alignment horizontal="center" vertical="center" wrapText="1"/>
      <protection hidden="1"/>
    </xf>
    <xf numFmtId="0" fontId="67" fillId="34" borderId="39" xfId="45" applyFont="1" applyFill="1" applyBorder="1" applyAlignment="1" applyProtection="1">
      <alignment horizontal="center" vertical="center" wrapText="1"/>
      <protection hidden="1"/>
    </xf>
    <xf numFmtId="0" fontId="4" fillId="0" borderId="6" xfId="45" applyFont="1" applyBorder="1" applyAlignment="1" applyProtection="1">
      <alignment horizontal="left" vertical="center" wrapText="1"/>
      <protection hidden="1"/>
    </xf>
    <xf numFmtId="0" fontId="9" fillId="0" borderId="53" xfId="45" applyFont="1" applyBorder="1" applyAlignment="1">
      <alignment vertical="center"/>
      <protection/>
    </xf>
  </cellXfs>
  <cellStyles count="8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72929" xfId="33"/>
    <cellStyle name="Bom" xfId="34"/>
    <cellStyle name="Cálculo" xfId="35"/>
    <cellStyle name="Célula de Verificação" xfId="36"/>
    <cellStyle name="Célula Vinculada" xfId="37"/>
    <cellStyle name="Ênfase1" xfId="38"/>
    <cellStyle name="Ênfase2" xfId="39"/>
    <cellStyle name="Ênfase3" xfId="40"/>
    <cellStyle name="Ênfase4" xfId="41"/>
    <cellStyle name="Ênfase5" xfId="42"/>
    <cellStyle name="Ênfase6" xfId="43"/>
    <cellStyle name="Entrada" xfId="44"/>
    <cellStyle name="Excel Built-in Normal" xfId="45"/>
    <cellStyle name="Hyperlink" xfId="46"/>
    <cellStyle name="Followed Hyperlink" xfId="47"/>
    <cellStyle name="Currency" xfId="48"/>
    <cellStyle name="Currency [0]" xfId="49"/>
    <cellStyle name="Moeda 2" xfId="50"/>
    <cellStyle name="Moeda 2 2" xfId="51"/>
    <cellStyle name="Moeda 3" xfId="52"/>
    <cellStyle name="Moeda 3 2" xfId="53"/>
    <cellStyle name="Moeda 3 2 2" xfId="54"/>
    <cellStyle name="Neutro" xfId="55"/>
    <cellStyle name="Normal 2" xfId="56"/>
    <cellStyle name="Normal 2 2" xfId="57"/>
    <cellStyle name="Normal 2 3" xfId="58"/>
    <cellStyle name="Normal 2 4" xfId="59"/>
    <cellStyle name="Normal 3" xfId="60"/>
    <cellStyle name="Normal 4" xfId="61"/>
    <cellStyle name="Normal 4 2" xfId="62"/>
    <cellStyle name="Normal 4 3" xfId="63"/>
    <cellStyle name="Normal 4 3 2" xfId="64"/>
    <cellStyle name="Normal 5" xfId="65"/>
    <cellStyle name="Normal 5 2" xfId="66"/>
    <cellStyle name="Normal 6" xfId="67"/>
    <cellStyle name="Normal 7" xfId="68"/>
    <cellStyle name="Normal 8" xfId="69"/>
    <cellStyle name="Normal 8 2" xfId="70"/>
    <cellStyle name="Normal 9" xfId="71"/>
    <cellStyle name="Normal_Orçamento RETIFICADO DA OBRA JUNHO - CERTO" xfId="72"/>
    <cellStyle name="Nota" xfId="73"/>
    <cellStyle name="planilhas" xfId="74"/>
    <cellStyle name="Percent" xfId="75"/>
    <cellStyle name="Porcentagem 2" xfId="76"/>
    <cellStyle name="Porcentagem 2 2" xfId="77"/>
    <cellStyle name="Porcentagem 2 3" xfId="78"/>
    <cellStyle name="Ruim" xfId="79"/>
    <cellStyle name="Saída" xfId="80"/>
    <cellStyle name="Comma [0]" xfId="81"/>
    <cellStyle name="Separador de milhares 2" xfId="82"/>
    <cellStyle name="Separador de milhares 3" xfId="83"/>
    <cellStyle name="Separador de milhares 3 2" xfId="84"/>
    <cellStyle name="Separador de milhares 3 3" xfId="85"/>
    <cellStyle name="SNEVERS" xfId="86"/>
    <cellStyle name="Texto de Aviso" xfId="87"/>
    <cellStyle name="Texto Explicativo" xfId="88"/>
    <cellStyle name="Título" xfId="89"/>
    <cellStyle name="Título 1" xfId="90"/>
    <cellStyle name="Título 2" xfId="91"/>
    <cellStyle name="Título 3" xfId="92"/>
    <cellStyle name="Título 4" xfId="93"/>
    <cellStyle name="Total" xfId="94"/>
    <cellStyle name="Comma" xfId="95"/>
    <cellStyle name="Vírgula 2" xfId="96"/>
    <cellStyle name="Vírgula 2 2" xfId="97"/>
    <cellStyle name="Vírgula 2 3" xfId="98"/>
    <cellStyle name="Vírgula 3" xfId="99"/>
  </cellStyles>
  <dxfs count="45">
    <dxf>
      <font>
        <name val="Calibri Light"/>
        <color auto="1"/>
      </font>
      <fill>
        <patternFill patternType="solid">
          <fgColor indexed="9"/>
          <bgColor theme="3" tint="0.5999600291252136"/>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mbria"/>
        <color theme="1" tint="0.34999001026153564"/>
      </font>
      <fill>
        <patternFill patternType="solid">
          <fgColor indexed="9"/>
          <bgColor theme="1" tint="0.34999001026153564"/>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mbria"/>
        <color theme="1" tint="0.34999001026153564"/>
      </font>
      <fill>
        <patternFill patternType="solid">
          <fgColor indexed="9"/>
          <bgColor theme="1" tint="0.34999001026153564"/>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mbria"/>
        <color theme="1" tint="0.34999001026153564"/>
      </font>
      <fill>
        <patternFill patternType="solid">
          <fgColor indexed="9"/>
          <bgColor theme="1" tint="0.34999001026153564"/>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mbria"/>
        <color theme="1" tint="0.34999001026153564"/>
      </font>
      <fill>
        <patternFill patternType="solid">
          <fgColor indexed="9"/>
          <bgColor theme="1" tint="0.34999001026153564"/>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mbria"/>
        <color theme="1" tint="0.34999001026153564"/>
      </font>
      <fill>
        <patternFill patternType="solid">
          <fgColor indexed="9"/>
          <bgColor theme="1" tint="0.34999001026153564"/>
        </patternFill>
      </fill>
    </dxf>
    <dxf>
      <font>
        <b val="0"/>
        <color indexed="9"/>
      </font>
    </dxf>
    <dxf>
      <font>
        <name val="Calibri Light"/>
        <color auto="1"/>
      </font>
      <fill>
        <patternFill patternType="solid">
          <fgColor indexed="9"/>
          <bgColor theme="3" tint="0.5999600291252136"/>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mbria"/>
        <color theme="1" tint="0.34999001026153564"/>
      </font>
      <fill>
        <patternFill patternType="solid">
          <fgColor indexed="9"/>
          <bgColor theme="1" tint="0.34999001026153564"/>
        </patternFill>
      </fill>
    </dxf>
    <dxf>
      <font>
        <b val="0"/>
        <color indexed="9"/>
      </font>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ont>
        <color theme="1" tint="0.34999001026153564"/>
      </font>
      <fill>
        <patternFill patternType="solid">
          <fgColor rgb="FFFFFFFF"/>
          <bgColor theme="1" tint="0.34999001026153564"/>
        </patternFill>
      </fill>
      <border/>
    </dxf>
    <dxf>
      <font>
        <color theme="2" tint="-0.24993999302387238"/>
      </font>
      <fill>
        <patternFill patternType="solid">
          <fgColor rgb="FFFFFFFF"/>
          <bgColor theme="0" tint="-0.3499799966812134"/>
        </patternFill>
      </fill>
      <border/>
    </dxf>
    <dxf>
      <font>
        <color auto="1"/>
      </font>
      <fill>
        <patternFill patternType="solid">
          <fgColor rgb="FFFFFFFF"/>
          <bgColor theme="3"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7E4BD"/>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1F497D"/>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2%20-%20Escolas\01%20-%20CEMEB%20Romeu%20Manfrinato%20-%20EMIC\Or&#231;amento%2001-09-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Q "/>
      <sheetName val="Resumo _ Licitação"/>
      <sheetName val="CRONOGRAMA_ Licitação"/>
      <sheetName val="Orçamento"/>
      <sheetName val="Composiçoes"/>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56"/>
  <sheetViews>
    <sheetView zoomScalePageLayoutView="0" workbookViewId="0" topLeftCell="A38">
      <selection activeCell="G48" sqref="G48"/>
    </sheetView>
  </sheetViews>
  <sheetFormatPr defaultColWidth="9.140625" defaultRowHeight="16.5" customHeight="1" outlineLevelRow="1"/>
  <cols>
    <col min="1" max="1" width="12.00390625" style="46" customWidth="1"/>
    <col min="2" max="2" width="12.140625" style="46" customWidth="1"/>
    <col min="3" max="3" width="16.8515625" style="285" customWidth="1"/>
    <col min="4" max="4" width="100.421875" style="308" customWidth="1"/>
    <col min="5" max="5" width="16.7109375" style="46" bestFit="1" customWidth="1"/>
    <col min="6" max="6" width="11.7109375" style="309" customWidth="1"/>
    <col min="7" max="7" width="14.00390625" style="310" customWidth="1"/>
    <col min="8" max="8" width="24.140625" style="311" customWidth="1"/>
    <col min="9" max="9" width="13.140625" style="307" bestFit="1" customWidth="1"/>
    <col min="10" max="10" width="12.421875" style="1" hidden="1" customWidth="1"/>
    <col min="11" max="16384" width="9.140625" style="12" customWidth="1"/>
  </cols>
  <sheetData>
    <row r="1" spans="1:10" ht="30" customHeight="1">
      <c r="A1" s="281"/>
      <c r="B1" s="282"/>
      <c r="C1" s="283"/>
      <c r="D1" s="351"/>
      <c r="E1" s="351"/>
      <c r="F1" s="351"/>
      <c r="G1" s="351"/>
      <c r="H1" s="351"/>
      <c r="I1" s="352"/>
      <c r="J1" s="21" t="s">
        <v>250</v>
      </c>
    </row>
    <row r="2" spans="1:10" ht="15.75" customHeight="1">
      <c r="A2" s="284"/>
      <c r="B2" s="32"/>
      <c r="D2" s="353"/>
      <c r="E2" s="353"/>
      <c r="F2" s="353"/>
      <c r="G2" s="353"/>
      <c r="H2" s="353"/>
      <c r="I2" s="354"/>
      <c r="J2" s="22">
        <v>1</v>
      </c>
    </row>
    <row r="3" spans="1:10" ht="18">
      <c r="A3" s="284"/>
      <c r="B3" s="32"/>
      <c r="D3" s="355"/>
      <c r="E3" s="355"/>
      <c r="F3" s="355"/>
      <c r="G3" s="355"/>
      <c r="H3" s="355"/>
      <c r="I3" s="356"/>
      <c r="J3" s="40"/>
    </row>
    <row r="4" spans="1:10" ht="15.75" customHeight="1">
      <c r="A4" s="284"/>
      <c r="B4" s="32"/>
      <c r="D4" s="286"/>
      <c r="E4" s="287"/>
      <c r="F4" s="288"/>
      <c r="G4" s="287"/>
      <c r="H4" s="287"/>
      <c r="I4" s="289"/>
      <c r="J4" s="40"/>
    </row>
    <row r="5" spans="1:11" s="13" customFormat="1" ht="15.75" customHeight="1">
      <c r="A5" s="119" t="s">
        <v>0</v>
      </c>
      <c r="B5" s="143"/>
      <c r="C5" s="146"/>
      <c r="D5" s="123" t="s">
        <v>295</v>
      </c>
      <c r="E5" s="143"/>
      <c r="F5" s="147"/>
      <c r="G5" s="147"/>
      <c r="H5" s="147"/>
      <c r="I5" s="148"/>
      <c r="J5" s="149"/>
      <c r="K5" s="147"/>
    </row>
    <row r="6" spans="1:11" s="13" customFormat="1" ht="6" customHeight="1">
      <c r="A6" s="150"/>
      <c r="B6" s="143"/>
      <c r="C6" s="72"/>
      <c r="D6" s="120"/>
      <c r="E6" s="143"/>
      <c r="F6" s="147"/>
      <c r="G6" s="147"/>
      <c r="H6" s="147"/>
      <c r="I6" s="145"/>
      <c r="J6" s="149"/>
      <c r="K6" s="147"/>
    </row>
    <row r="7" spans="1:11" s="13" customFormat="1" ht="15.75" customHeight="1">
      <c r="A7" s="122" t="s">
        <v>1</v>
      </c>
      <c r="B7" s="123"/>
      <c r="C7" s="146"/>
      <c r="D7" s="146" t="s">
        <v>289</v>
      </c>
      <c r="E7" s="143"/>
      <c r="F7" s="337" t="s">
        <v>2</v>
      </c>
      <c r="G7" s="337"/>
      <c r="H7" s="151">
        <f>F306</f>
        <v>1232.71</v>
      </c>
      <c r="I7" s="152"/>
      <c r="J7" s="149"/>
      <c r="K7" s="147"/>
    </row>
    <row r="8" spans="1:11" s="13" customFormat="1" ht="6" customHeight="1">
      <c r="A8" s="122"/>
      <c r="B8" s="123"/>
      <c r="C8" s="146"/>
      <c r="D8" s="123"/>
      <c r="E8" s="143"/>
      <c r="F8" s="144"/>
      <c r="G8" s="143"/>
      <c r="H8" s="143"/>
      <c r="I8" s="152"/>
      <c r="J8" s="149"/>
      <c r="K8" s="147"/>
    </row>
    <row r="9" spans="1:11" s="13" customFormat="1" ht="15.75" customHeight="1">
      <c r="A9" s="122" t="s">
        <v>3</v>
      </c>
      <c r="B9" s="123"/>
      <c r="C9" s="146"/>
      <c r="D9" s="123" t="s">
        <v>296</v>
      </c>
      <c r="E9" s="143"/>
      <c r="F9" s="337" t="s">
        <v>4</v>
      </c>
      <c r="G9" s="337"/>
      <c r="H9" s="153" t="e">
        <f>G308</f>
        <v>#VALUE!</v>
      </c>
      <c r="I9" s="154"/>
      <c r="J9" s="149"/>
      <c r="K9" s="147"/>
    </row>
    <row r="10" spans="1:11" s="13" customFormat="1" ht="6" customHeight="1">
      <c r="A10" s="155"/>
      <c r="B10" s="143"/>
      <c r="C10" s="72"/>
      <c r="D10" s="120"/>
      <c r="E10" s="143"/>
      <c r="F10" s="156"/>
      <c r="G10" s="156"/>
      <c r="H10" s="157"/>
      <c r="I10" s="158"/>
      <c r="J10" s="149"/>
      <c r="K10" s="147"/>
    </row>
    <row r="11" spans="1:11" s="13" customFormat="1" ht="16.5" customHeight="1" thickBot="1">
      <c r="A11" s="159" t="s">
        <v>113</v>
      </c>
      <c r="B11" s="160"/>
      <c r="C11" s="160"/>
      <c r="D11" s="407" t="s">
        <v>500</v>
      </c>
      <c r="E11" s="160"/>
      <c r="F11" s="338" t="s">
        <v>251</v>
      </c>
      <c r="G11" s="338"/>
      <c r="H11" s="161" t="e">
        <f>H9/H7</f>
        <v>#VALUE!</v>
      </c>
      <c r="I11" s="162"/>
      <c r="J11" s="163"/>
      <c r="K11" s="147"/>
    </row>
    <row r="12" spans="1:11" ht="8.25" customHeight="1" thickBot="1">
      <c r="A12" s="316"/>
      <c r="B12" s="317"/>
      <c r="C12" s="318"/>
      <c r="D12" s="319"/>
      <c r="E12" s="320"/>
      <c r="F12" s="321"/>
      <c r="G12" s="320"/>
      <c r="H12" s="320"/>
      <c r="I12" s="322"/>
      <c r="J12" s="164" t="s">
        <v>6</v>
      </c>
      <c r="K12" s="142"/>
    </row>
    <row r="13" spans="1:11" s="14" customFormat="1" ht="18.75" customHeight="1" thickBot="1">
      <c r="A13" s="11" t="s">
        <v>114</v>
      </c>
      <c r="B13" s="11" t="s">
        <v>120</v>
      </c>
      <c r="C13" s="78" t="s">
        <v>8</v>
      </c>
      <c r="D13" s="165" t="s">
        <v>262</v>
      </c>
      <c r="E13" s="166" t="s">
        <v>10</v>
      </c>
      <c r="F13" s="167" t="s">
        <v>11</v>
      </c>
      <c r="G13" s="168" t="s">
        <v>12</v>
      </c>
      <c r="H13" s="169" t="s">
        <v>263</v>
      </c>
      <c r="I13" s="170" t="s">
        <v>13</v>
      </c>
      <c r="J13" s="171"/>
      <c r="K13" s="172"/>
    </row>
    <row r="14" spans="1:11" s="15" customFormat="1" ht="16.5" customHeight="1" thickBot="1">
      <c r="A14" s="361">
        <v>1</v>
      </c>
      <c r="B14" s="362"/>
      <c r="C14" s="173"/>
      <c r="D14" s="174" t="s">
        <v>310</v>
      </c>
      <c r="E14" s="175">
        <f>SUM(E15,E18,E26)</f>
        <v>0</v>
      </c>
      <c r="F14" s="175"/>
      <c r="G14" s="175"/>
      <c r="H14" s="176"/>
      <c r="I14" s="177" t="e">
        <f>E14/$G$307</f>
        <v>#DIV/0!</v>
      </c>
      <c r="J14" s="178" t="e">
        <f>#REF!</f>
        <v>#REF!</v>
      </c>
      <c r="K14" s="179"/>
    </row>
    <row r="15" spans="1:11" ht="12.75" customHeight="1" outlineLevel="1">
      <c r="A15" s="345" t="s">
        <v>16</v>
      </c>
      <c r="B15" s="346"/>
      <c r="C15" s="180"/>
      <c r="D15" s="181" t="s">
        <v>319</v>
      </c>
      <c r="E15" s="182">
        <f>SUM(H16:H17)</f>
        <v>0</v>
      </c>
      <c r="F15" s="182"/>
      <c r="G15" s="182"/>
      <c r="H15" s="182"/>
      <c r="I15" s="183" t="e">
        <f>E15/$G$307</f>
        <v>#DIV/0!</v>
      </c>
      <c r="J15" s="184" t="e">
        <f>#REF!</f>
        <v>#REF!</v>
      </c>
      <c r="K15" s="142"/>
    </row>
    <row r="16" spans="1:11" ht="13.5" customHeight="1" outlineLevel="1">
      <c r="A16" s="9" t="s">
        <v>17</v>
      </c>
      <c r="B16" s="20">
        <v>93567</v>
      </c>
      <c r="C16" s="185" t="s">
        <v>714</v>
      </c>
      <c r="D16" s="186" t="s">
        <v>501</v>
      </c>
      <c r="E16" s="187" t="s">
        <v>502</v>
      </c>
      <c r="F16" s="188">
        <v>9</v>
      </c>
      <c r="G16" s="290"/>
      <c r="H16" s="4">
        <f>_xlfn.IFERROR(F16*G16," - ")</f>
        <v>0</v>
      </c>
      <c r="I16" s="189" t="e">
        <f>H16/$G$307</f>
        <v>#DIV/0!</v>
      </c>
      <c r="J16" s="184" t="e">
        <f>#REF!</f>
        <v>#REF!</v>
      </c>
      <c r="K16" s="142"/>
    </row>
    <row r="17" spans="1:11" ht="13.5" customHeight="1" outlineLevel="1">
      <c r="A17" s="9" t="s">
        <v>290</v>
      </c>
      <c r="B17" s="20">
        <v>93572</v>
      </c>
      <c r="C17" s="185" t="s">
        <v>714</v>
      </c>
      <c r="D17" s="186" t="s">
        <v>503</v>
      </c>
      <c r="E17" s="187" t="s">
        <v>502</v>
      </c>
      <c r="F17" s="188">
        <v>9</v>
      </c>
      <c r="G17" s="290"/>
      <c r="H17" s="4">
        <f>_xlfn.IFERROR(F17*G17," - ")</f>
        <v>0</v>
      </c>
      <c r="I17" s="190" t="e">
        <f>H17/$G$307</f>
        <v>#DIV/0!</v>
      </c>
      <c r="J17" s="184" t="e">
        <f>#REF!</f>
        <v>#REF!</v>
      </c>
      <c r="K17" s="142"/>
    </row>
    <row r="18" spans="1:11" ht="12.75" customHeight="1" outlineLevel="1">
      <c r="A18" s="345" t="s">
        <v>18</v>
      </c>
      <c r="B18" s="346"/>
      <c r="C18" s="180"/>
      <c r="D18" s="181" t="s">
        <v>19</v>
      </c>
      <c r="E18" s="182">
        <f>SUM(H19:H25)</f>
        <v>0</v>
      </c>
      <c r="F18" s="182"/>
      <c r="G18" s="182"/>
      <c r="H18" s="182"/>
      <c r="I18" s="183" t="e">
        <f>E18/$G$307</f>
        <v>#DIV/0!</v>
      </c>
      <c r="J18" s="184" t="e">
        <f>#REF!</f>
        <v>#REF!</v>
      </c>
      <c r="K18" s="142"/>
    </row>
    <row r="19" spans="1:11" ht="13.5" customHeight="1" outlineLevel="1">
      <c r="A19" s="25" t="s">
        <v>20</v>
      </c>
      <c r="B19" s="191" t="s">
        <v>252</v>
      </c>
      <c r="C19" s="185" t="s">
        <v>498</v>
      </c>
      <c r="D19" s="186" t="s">
        <v>504</v>
      </c>
      <c r="E19" s="187" t="s">
        <v>67</v>
      </c>
      <c r="F19" s="188">
        <v>2</v>
      </c>
      <c r="G19" s="290"/>
      <c r="H19" s="4">
        <f>_xlfn.IFERROR(F19*G19," - ")</f>
        <v>0</v>
      </c>
      <c r="I19" s="189" t="e">
        <f aca="true" t="shared" si="0" ref="I19:I25">H19/$G$307</f>
        <v>#DIV/0!</v>
      </c>
      <c r="J19" s="184" t="e">
        <f>#REF!</f>
        <v>#REF!</v>
      </c>
      <c r="K19" s="142"/>
    </row>
    <row r="20" spans="1:11" ht="12.75" outlineLevel="1">
      <c r="A20" s="25" t="s">
        <v>311</v>
      </c>
      <c r="B20" s="191" t="s">
        <v>253</v>
      </c>
      <c r="C20" s="185" t="s">
        <v>498</v>
      </c>
      <c r="D20" s="186" t="s">
        <v>505</v>
      </c>
      <c r="E20" s="187" t="s">
        <v>67</v>
      </c>
      <c r="F20" s="188">
        <v>2</v>
      </c>
      <c r="G20" s="290"/>
      <c r="H20" s="4">
        <f aca="true" t="shared" si="1" ref="H20:H25">_xlfn.IFERROR(F20*G20," - ")</f>
        <v>0</v>
      </c>
      <c r="I20" s="190" t="e">
        <f t="shared" si="0"/>
        <v>#DIV/0!</v>
      </c>
      <c r="J20" s="184" t="e">
        <f>#REF!</f>
        <v>#REF!</v>
      </c>
      <c r="K20" s="142"/>
    </row>
    <row r="21" spans="1:11" ht="12.75" outlineLevel="1">
      <c r="A21" s="25" t="s">
        <v>312</v>
      </c>
      <c r="B21" s="191" t="s">
        <v>253</v>
      </c>
      <c r="C21" s="185" t="s">
        <v>498</v>
      </c>
      <c r="D21" s="192" t="s">
        <v>429</v>
      </c>
      <c r="E21" s="187" t="s">
        <v>67</v>
      </c>
      <c r="F21" s="188">
        <v>3</v>
      </c>
      <c r="G21" s="290"/>
      <c r="H21" s="4">
        <f t="shared" si="1"/>
        <v>0</v>
      </c>
      <c r="I21" s="190" t="e">
        <f t="shared" si="0"/>
        <v>#DIV/0!</v>
      </c>
      <c r="J21" s="184" t="e">
        <f>#REF!</f>
        <v>#REF!</v>
      </c>
      <c r="K21" s="142"/>
    </row>
    <row r="22" spans="1:11" ht="13.5" customHeight="1" outlineLevel="1">
      <c r="A22" s="25" t="s">
        <v>313</v>
      </c>
      <c r="B22" s="191" t="s">
        <v>254</v>
      </c>
      <c r="C22" s="185" t="s">
        <v>498</v>
      </c>
      <c r="D22" s="186" t="s">
        <v>506</v>
      </c>
      <c r="E22" s="187" t="s">
        <v>67</v>
      </c>
      <c r="F22" s="188">
        <v>1</v>
      </c>
      <c r="G22" s="290"/>
      <c r="H22" s="4">
        <f t="shared" si="1"/>
        <v>0</v>
      </c>
      <c r="I22" s="190" t="e">
        <f t="shared" si="0"/>
        <v>#DIV/0!</v>
      </c>
      <c r="J22" s="184" t="e">
        <f>#REF!</f>
        <v>#REF!</v>
      </c>
      <c r="K22" s="142"/>
    </row>
    <row r="23" spans="1:11" ht="12.75" outlineLevel="1">
      <c r="A23" s="25" t="s">
        <v>314</v>
      </c>
      <c r="B23" s="193" t="s">
        <v>309</v>
      </c>
      <c r="C23" s="185" t="s">
        <v>499</v>
      </c>
      <c r="D23" s="186" t="s">
        <v>507</v>
      </c>
      <c r="E23" s="187" t="s">
        <v>67</v>
      </c>
      <c r="F23" s="188">
        <v>10</v>
      </c>
      <c r="G23" s="290"/>
      <c r="H23" s="4">
        <f t="shared" si="1"/>
        <v>0</v>
      </c>
      <c r="I23" s="190" t="e">
        <f t="shared" si="0"/>
        <v>#DIV/0!</v>
      </c>
      <c r="J23" s="184" t="e">
        <f>#REF!</f>
        <v>#REF!</v>
      </c>
      <c r="K23" s="142"/>
    </row>
    <row r="24" spans="1:11" ht="25.5" outlineLevel="1">
      <c r="A24" s="25" t="s">
        <v>315</v>
      </c>
      <c r="B24" s="193">
        <v>200533</v>
      </c>
      <c r="C24" s="185" t="s">
        <v>508</v>
      </c>
      <c r="D24" s="186" t="s">
        <v>509</v>
      </c>
      <c r="E24" s="187" t="s">
        <v>510</v>
      </c>
      <c r="F24" s="188">
        <v>1</v>
      </c>
      <c r="G24" s="290"/>
      <c r="H24" s="4">
        <f t="shared" si="1"/>
        <v>0</v>
      </c>
      <c r="I24" s="190" t="e">
        <f t="shared" si="0"/>
        <v>#DIV/0!</v>
      </c>
      <c r="J24" s="184" t="e">
        <f>#REF!</f>
        <v>#REF!</v>
      </c>
      <c r="K24" s="142"/>
    </row>
    <row r="25" spans="1:11" ht="17.25" customHeight="1" outlineLevel="1">
      <c r="A25" s="25" t="s">
        <v>316</v>
      </c>
      <c r="B25" s="193">
        <v>200536</v>
      </c>
      <c r="C25" s="185" t="s">
        <v>508</v>
      </c>
      <c r="D25" s="186" t="s">
        <v>511</v>
      </c>
      <c r="E25" s="187" t="s">
        <v>510</v>
      </c>
      <c r="F25" s="188">
        <v>1</v>
      </c>
      <c r="G25" s="290"/>
      <c r="H25" s="4">
        <f t="shared" si="1"/>
        <v>0</v>
      </c>
      <c r="I25" s="190" t="e">
        <f t="shared" si="0"/>
        <v>#DIV/0!</v>
      </c>
      <c r="J25" s="184" t="e">
        <f>#REF!</f>
        <v>#REF!</v>
      </c>
      <c r="K25" s="142"/>
    </row>
    <row r="26" spans="1:11" ht="13.5" customHeight="1" outlineLevel="1">
      <c r="A26" s="345" t="s">
        <v>317</v>
      </c>
      <c r="B26" s="346"/>
      <c r="C26" s="180"/>
      <c r="D26" s="194" t="s">
        <v>261</v>
      </c>
      <c r="E26" s="182">
        <f>SUM(H27:H31)</f>
        <v>0</v>
      </c>
      <c r="F26" s="182"/>
      <c r="G26" s="182"/>
      <c r="H26" s="182"/>
      <c r="I26" s="183" t="e">
        <f>E26/$G$307</f>
        <v>#DIV/0!</v>
      </c>
      <c r="J26" s="164"/>
      <c r="K26" s="142"/>
    </row>
    <row r="27" spans="1:11" ht="12.75" customHeight="1" outlineLevel="1">
      <c r="A27" s="25" t="s">
        <v>318</v>
      </c>
      <c r="B27" s="195" t="s">
        <v>142</v>
      </c>
      <c r="C27" s="185" t="s">
        <v>498</v>
      </c>
      <c r="D27" s="186" t="s">
        <v>512</v>
      </c>
      <c r="E27" s="187" t="s">
        <v>513</v>
      </c>
      <c r="F27" s="188">
        <v>6.4</v>
      </c>
      <c r="G27" s="290"/>
      <c r="H27" s="4">
        <f>_xlfn.IFERROR(F27*G27," - ")</f>
        <v>0</v>
      </c>
      <c r="I27" s="189" t="e">
        <f>H27/$G$307</f>
        <v>#DIV/0!</v>
      </c>
      <c r="J27" s="184" t="e">
        <f>#REF!</f>
        <v>#REF!</v>
      </c>
      <c r="K27" s="142"/>
    </row>
    <row r="28" spans="1:11" ht="12.75" customHeight="1" outlineLevel="1">
      <c r="A28" s="25" t="s">
        <v>321</v>
      </c>
      <c r="B28" s="195">
        <v>98458</v>
      </c>
      <c r="C28" s="185" t="s">
        <v>714</v>
      </c>
      <c r="D28" s="186" t="s">
        <v>514</v>
      </c>
      <c r="E28" s="187" t="s">
        <v>513</v>
      </c>
      <c r="F28" s="188">
        <v>20</v>
      </c>
      <c r="G28" s="290"/>
      <c r="H28" s="4">
        <f>_xlfn.IFERROR(F28*G28," - ")</f>
        <v>0</v>
      </c>
      <c r="I28" s="189" t="e">
        <f>H28/$G$307</f>
        <v>#DIV/0!</v>
      </c>
      <c r="J28" s="184" t="e">
        <f>#REF!</f>
        <v>#REF!</v>
      </c>
      <c r="K28" s="142"/>
    </row>
    <row r="29" spans="1:11" ht="12.75" customHeight="1" outlineLevel="1">
      <c r="A29" s="25" t="s">
        <v>322</v>
      </c>
      <c r="B29" s="195" t="s">
        <v>162</v>
      </c>
      <c r="C29" s="185" t="s">
        <v>498</v>
      </c>
      <c r="D29" s="186" t="s">
        <v>515</v>
      </c>
      <c r="E29" s="187" t="s">
        <v>513</v>
      </c>
      <c r="F29" s="188">
        <v>300</v>
      </c>
      <c r="G29" s="290"/>
      <c r="H29" s="4">
        <f>_xlfn.IFERROR(F29*G29," - ")</f>
        <v>0</v>
      </c>
      <c r="I29" s="189" t="e">
        <f>H29/$G$307</f>
        <v>#DIV/0!</v>
      </c>
      <c r="J29" s="184" t="e">
        <f>#REF!</f>
        <v>#REF!</v>
      </c>
      <c r="K29" s="142"/>
    </row>
    <row r="30" spans="1:11" ht="12.75" customHeight="1" outlineLevel="1">
      <c r="A30" s="25" t="s">
        <v>355</v>
      </c>
      <c r="B30" s="195" t="s">
        <v>139</v>
      </c>
      <c r="C30" s="185" t="s">
        <v>498</v>
      </c>
      <c r="D30" s="186" t="s">
        <v>516</v>
      </c>
      <c r="E30" s="187" t="s">
        <v>517</v>
      </c>
      <c r="F30" s="188">
        <v>6</v>
      </c>
      <c r="G30" s="290"/>
      <c r="H30" s="4">
        <f>_xlfn.IFERROR(F30*G30," - ")</f>
        <v>0</v>
      </c>
      <c r="I30" s="189" t="e">
        <f>H30/$G$307</f>
        <v>#DIV/0!</v>
      </c>
      <c r="J30" s="184" t="e">
        <f>#REF!</f>
        <v>#REF!</v>
      </c>
      <c r="K30" s="142"/>
    </row>
    <row r="31" spans="1:11" ht="12.75" customHeight="1" outlineLevel="1" thickBot="1">
      <c r="A31" s="25" t="s">
        <v>483</v>
      </c>
      <c r="B31" s="195" t="s">
        <v>140</v>
      </c>
      <c r="C31" s="185" t="s">
        <v>498</v>
      </c>
      <c r="D31" s="186" t="s">
        <v>518</v>
      </c>
      <c r="E31" s="187" t="s">
        <v>517</v>
      </c>
      <c r="F31" s="188">
        <v>6</v>
      </c>
      <c r="G31" s="290"/>
      <c r="H31" s="4">
        <f>_xlfn.IFERROR(F31*G31," - ")</f>
        <v>0</v>
      </c>
      <c r="I31" s="189" t="e">
        <f>H31/$G$307</f>
        <v>#DIV/0!</v>
      </c>
      <c r="J31" s="184" t="e">
        <f>#REF!</f>
        <v>#REF!</v>
      </c>
      <c r="K31" s="142"/>
    </row>
    <row r="32" spans="1:11" s="15" customFormat="1" ht="15.75" customHeight="1" thickBot="1">
      <c r="A32" s="327">
        <v>2</v>
      </c>
      <c r="B32" s="328"/>
      <c r="C32" s="173"/>
      <c r="D32" s="174" t="s">
        <v>267</v>
      </c>
      <c r="E32" s="175">
        <f>SUM(E33,E43)</f>
        <v>0</v>
      </c>
      <c r="F32" s="175"/>
      <c r="G32" s="175"/>
      <c r="H32" s="176"/>
      <c r="I32" s="177" t="e">
        <f>E32/$G$307</f>
        <v>#DIV/0!</v>
      </c>
      <c r="J32" s="178" t="e">
        <f>#REF!</f>
        <v>#REF!</v>
      </c>
      <c r="K32" s="179"/>
    </row>
    <row r="33" spans="1:11" s="15" customFormat="1" ht="14.25" customHeight="1" outlineLevel="1">
      <c r="A33" s="359" t="s">
        <v>21</v>
      </c>
      <c r="B33" s="360"/>
      <c r="C33" s="196"/>
      <c r="D33" s="197" t="s">
        <v>268</v>
      </c>
      <c r="E33" s="198">
        <f>SUM(H34:H42)</f>
        <v>0</v>
      </c>
      <c r="F33" s="198"/>
      <c r="G33" s="198"/>
      <c r="H33" s="198"/>
      <c r="I33" s="199" t="e">
        <f>E33/$G$307</f>
        <v>#DIV/0!</v>
      </c>
      <c r="J33" s="184" t="e">
        <f>#REF!</f>
        <v>#REF!</v>
      </c>
      <c r="K33" s="179"/>
    </row>
    <row r="34" spans="1:11" s="15" customFormat="1" ht="14.25" customHeight="1" outlineLevel="1">
      <c r="A34" s="10" t="s">
        <v>22</v>
      </c>
      <c r="B34" s="24">
        <v>97622</v>
      </c>
      <c r="C34" s="185" t="s">
        <v>714</v>
      </c>
      <c r="D34" s="186" t="s">
        <v>519</v>
      </c>
      <c r="E34" s="187" t="s">
        <v>520</v>
      </c>
      <c r="F34" s="200">
        <v>8.82</v>
      </c>
      <c r="G34" s="290"/>
      <c r="H34" s="4">
        <f>_xlfn.IFERROR(F34*G34," - ")</f>
        <v>0</v>
      </c>
      <c r="I34" s="189" t="e">
        <f aca="true" t="shared" si="2" ref="I34:I42">H34/$G$307</f>
        <v>#DIV/0!</v>
      </c>
      <c r="J34" s="184" t="e">
        <f>#REF!</f>
        <v>#REF!</v>
      </c>
      <c r="K34" s="179"/>
    </row>
    <row r="35" spans="1:11" s="15" customFormat="1" ht="14.25" customHeight="1" outlineLevel="1">
      <c r="A35" s="10" t="s">
        <v>23</v>
      </c>
      <c r="B35" s="20" t="s">
        <v>144</v>
      </c>
      <c r="C35" s="185" t="s">
        <v>498</v>
      </c>
      <c r="D35" s="186" t="s">
        <v>521</v>
      </c>
      <c r="E35" s="187" t="s">
        <v>513</v>
      </c>
      <c r="F35" s="200">
        <v>161.16</v>
      </c>
      <c r="G35" s="290"/>
      <c r="H35" s="4">
        <f aca="true" t="shared" si="3" ref="H35:H42">_xlfn.IFERROR(F35*G35," - ")</f>
        <v>0</v>
      </c>
      <c r="I35" s="190" t="e">
        <f t="shared" si="2"/>
        <v>#DIV/0!</v>
      </c>
      <c r="J35" s="184" t="e">
        <f>#REF!</f>
        <v>#REF!</v>
      </c>
      <c r="K35" s="179"/>
    </row>
    <row r="36" spans="1:11" s="15" customFormat="1" ht="14.25" customHeight="1" outlineLevel="1">
      <c r="A36" s="10" t="s">
        <v>135</v>
      </c>
      <c r="B36" s="5" t="s">
        <v>143</v>
      </c>
      <c r="C36" s="185" t="s">
        <v>498</v>
      </c>
      <c r="D36" s="186" t="s">
        <v>522</v>
      </c>
      <c r="E36" s="187" t="s">
        <v>520</v>
      </c>
      <c r="F36" s="200">
        <v>8.72</v>
      </c>
      <c r="G36" s="290"/>
      <c r="H36" s="4">
        <f t="shared" si="3"/>
        <v>0</v>
      </c>
      <c r="I36" s="190" t="e">
        <f t="shared" si="2"/>
        <v>#DIV/0!</v>
      </c>
      <c r="J36" s="184" t="e">
        <f>#REF!</f>
        <v>#REF!</v>
      </c>
      <c r="K36" s="179"/>
    </row>
    <row r="37" spans="1:11" s="15" customFormat="1" ht="14.25" customHeight="1" outlineLevel="1">
      <c r="A37" s="10" t="s">
        <v>136</v>
      </c>
      <c r="B37" s="20">
        <v>97634</v>
      </c>
      <c r="C37" s="185" t="s">
        <v>714</v>
      </c>
      <c r="D37" s="186" t="s">
        <v>523</v>
      </c>
      <c r="E37" s="187" t="s">
        <v>513</v>
      </c>
      <c r="F37" s="200">
        <v>267.76</v>
      </c>
      <c r="G37" s="290"/>
      <c r="H37" s="4">
        <f t="shared" si="3"/>
        <v>0</v>
      </c>
      <c r="I37" s="190" t="e">
        <f t="shared" si="2"/>
        <v>#DIV/0!</v>
      </c>
      <c r="J37" s="184" t="e">
        <f>#REF!</f>
        <v>#REF!</v>
      </c>
      <c r="K37" s="179"/>
    </row>
    <row r="38" spans="1:11" s="15" customFormat="1" ht="14.25" customHeight="1" outlineLevel="1">
      <c r="A38" s="10" t="s">
        <v>137</v>
      </c>
      <c r="B38" s="20">
        <v>97632</v>
      </c>
      <c r="C38" s="185" t="s">
        <v>714</v>
      </c>
      <c r="D38" s="186" t="s">
        <v>524</v>
      </c>
      <c r="E38" s="187" t="s">
        <v>525</v>
      </c>
      <c r="F38" s="200">
        <v>131.07</v>
      </c>
      <c r="G38" s="290"/>
      <c r="H38" s="4">
        <f t="shared" si="3"/>
        <v>0</v>
      </c>
      <c r="I38" s="190" t="e">
        <f t="shared" si="2"/>
        <v>#DIV/0!</v>
      </c>
      <c r="J38" s="184" t="e">
        <f>#REF!</f>
        <v>#REF!</v>
      </c>
      <c r="K38" s="179"/>
    </row>
    <row r="39" spans="1:11" s="15" customFormat="1" ht="14.25" customHeight="1" outlineLevel="1">
      <c r="A39" s="10" t="s">
        <v>138</v>
      </c>
      <c r="B39" s="20">
        <v>97640</v>
      </c>
      <c r="C39" s="185" t="s">
        <v>714</v>
      </c>
      <c r="D39" s="186" t="s">
        <v>526</v>
      </c>
      <c r="E39" s="187" t="s">
        <v>513</v>
      </c>
      <c r="F39" s="200">
        <v>174.2</v>
      </c>
      <c r="G39" s="290"/>
      <c r="H39" s="4">
        <f t="shared" si="3"/>
        <v>0</v>
      </c>
      <c r="I39" s="190" t="e">
        <f t="shared" si="2"/>
        <v>#DIV/0!</v>
      </c>
      <c r="J39" s="184" t="e">
        <f>#REF!</f>
        <v>#REF!</v>
      </c>
      <c r="K39" s="179"/>
    </row>
    <row r="40" spans="1:11" s="15" customFormat="1" ht="14.25" customHeight="1" outlineLevel="1">
      <c r="A40" s="10" t="s">
        <v>331</v>
      </c>
      <c r="B40" s="20">
        <v>97665</v>
      </c>
      <c r="C40" s="185" t="s">
        <v>714</v>
      </c>
      <c r="D40" s="186" t="s">
        <v>527</v>
      </c>
      <c r="E40" s="187" t="s">
        <v>67</v>
      </c>
      <c r="F40" s="200">
        <v>21</v>
      </c>
      <c r="G40" s="290"/>
      <c r="H40" s="4">
        <f t="shared" si="3"/>
        <v>0</v>
      </c>
      <c r="I40" s="190" t="e">
        <f>H40/$G$307</f>
        <v>#DIV/0!</v>
      </c>
      <c r="J40" s="184" t="e">
        <f>#REF!</f>
        <v>#REF!</v>
      </c>
      <c r="K40" s="179"/>
    </row>
    <row r="41" spans="1:11" s="15" customFormat="1" ht="25.5" outlineLevel="1">
      <c r="A41" s="10" t="s">
        <v>332</v>
      </c>
      <c r="B41" s="20" t="s">
        <v>158</v>
      </c>
      <c r="C41" s="185" t="s">
        <v>498</v>
      </c>
      <c r="D41" s="186" t="s">
        <v>528</v>
      </c>
      <c r="E41" s="187" t="s">
        <v>520</v>
      </c>
      <c r="F41" s="200">
        <v>37.48</v>
      </c>
      <c r="G41" s="290"/>
      <c r="H41" s="4">
        <f t="shared" si="3"/>
        <v>0</v>
      </c>
      <c r="I41" s="190" t="e">
        <f t="shared" si="2"/>
        <v>#DIV/0!</v>
      </c>
      <c r="J41" s="184" t="e">
        <f>#REF!</f>
        <v>#REF!</v>
      </c>
      <c r="K41" s="179"/>
    </row>
    <row r="42" spans="1:11" s="15" customFormat="1" ht="14.25" outlineLevel="1">
      <c r="A42" s="10" t="s">
        <v>492</v>
      </c>
      <c r="B42" s="20" t="s">
        <v>159</v>
      </c>
      <c r="C42" s="185" t="s">
        <v>498</v>
      </c>
      <c r="D42" s="186" t="s">
        <v>529</v>
      </c>
      <c r="E42" s="187" t="s">
        <v>520</v>
      </c>
      <c r="F42" s="200">
        <v>66.21</v>
      </c>
      <c r="G42" s="290"/>
      <c r="H42" s="4">
        <f t="shared" si="3"/>
        <v>0</v>
      </c>
      <c r="I42" s="190" t="e">
        <f t="shared" si="2"/>
        <v>#DIV/0!</v>
      </c>
      <c r="J42" s="184" t="e">
        <f>#REF!</f>
        <v>#REF!</v>
      </c>
      <c r="K42" s="179"/>
    </row>
    <row r="43" spans="1:11" s="15" customFormat="1" ht="14.25" outlineLevel="1">
      <c r="A43" s="345" t="s">
        <v>24</v>
      </c>
      <c r="B43" s="346"/>
      <c r="C43" s="180"/>
      <c r="D43" s="194" t="s">
        <v>269</v>
      </c>
      <c r="E43" s="182">
        <f>SUM(H44:H57)</f>
        <v>0</v>
      </c>
      <c r="F43" s="182"/>
      <c r="G43" s="182"/>
      <c r="H43" s="182"/>
      <c r="I43" s="183" t="e">
        <f>E43/$G$307</f>
        <v>#DIV/0!</v>
      </c>
      <c r="J43" s="184" t="e">
        <f>#REF!</f>
        <v>#REF!</v>
      </c>
      <c r="K43" s="179"/>
    </row>
    <row r="44" spans="1:11" s="15" customFormat="1" ht="14.25" customHeight="1" outlineLevel="1">
      <c r="A44" s="10" t="s">
        <v>25</v>
      </c>
      <c r="B44" s="3" t="s">
        <v>150</v>
      </c>
      <c r="C44" s="185" t="s">
        <v>498</v>
      </c>
      <c r="D44" s="186" t="s">
        <v>530</v>
      </c>
      <c r="E44" s="187" t="s">
        <v>513</v>
      </c>
      <c r="F44" s="188">
        <v>35.1</v>
      </c>
      <c r="G44" s="290"/>
      <c r="H44" s="4">
        <f>_xlfn.IFERROR(F44*G44," - ")</f>
        <v>0</v>
      </c>
      <c r="I44" s="189" t="e">
        <f aca="true" t="shared" si="4" ref="I44:I57">H44/$G$307</f>
        <v>#DIV/0!</v>
      </c>
      <c r="J44" s="184" t="e">
        <f>#REF!</f>
        <v>#REF!</v>
      </c>
      <c r="K44" s="179"/>
    </row>
    <row r="45" spans="1:11" s="15" customFormat="1" ht="14.25" customHeight="1" outlineLevel="1">
      <c r="A45" s="10" t="s">
        <v>26</v>
      </c>
      <c r="B45" s="23" t="s">
        <v>154</v>
      </c>
      <c r="C45" s="185" t="s">
        <v>498</v>
      </c>
      <c r="D45" s="186" t="s">
        <v>531</v>
      </c>
      <c r="E45" s="187" t="s">
        <v>513</v>
      </c>
      <c r="F45" s="188">
        <v>16.22</v>
      </c>
      <c r="G45" s="290"/>
      <c r="H45" s="4">
        <f aca="true" t="shared" si="5" ref="H45:H57">_xlfn.IFERROR(F45*G45," - ")</f>
        <v>0</v>
      </c>
      <c r="I45" s="201" t="e">
        <f t="shared" si="4"/>
        <v>#DIV/0!</v>
      </c>
      <c r="J45" s="184" t="e">
        <f>#REF!</f>
        <v>#REF!</v>
      </c>
      <c r="K45" s="179"/>
    </row>
    <row r="46" spans="1:11" s="15" customFormat="1" ht="14.25" customHeight="1" outlineLevel="1">
      <c r="A46" s="10" t="s">
        <v>131</v>
      </c>
      <c r="B46" s="23" t="s">
        <v>152</v>
      </c>
      <c r="C46" s="185" t="s">
        <v>498</v>
      </c>
      <c r="D46" s="186" t="s">
        <v>532</v>
      </c>
      <c r="E46" s="187" t="s">
        <v>525</v>
      </c>
      <c r="F46" s="188">
        <v>17.88</v>
      </c>
      <c r="G46" s="290"/>
      <c r="H46" s="4">
        <f t="shared" si="5"/>
        <v>0</v>
      </c>
      <c r="I46" s="201" t="e">
        <f t="shared" si="4"/>
        <v>#DIV/0!</v>
      </c>
      <c r="J46" s="184" t="e">
        <f>#REF!</f>
        <v>#REF!</v>
      </c>
      <c r="K46" s="179"/>
    </row>
    <row r="47" spans="1:11" s="15" customFormat="1" ht="14.25" customHeight="1" outlineLevel="1">
      <c r="A47" s="10" t="s">
        <v>132</v>
      </c>
      <c r="B47" s="7" t="s">
        <v>148</v>
      </c>
      <c r="C47" s="185" t="s">
        <v>498</v>
      </c>
      <c r="D47" s="186" t="s">
        <v>533</v>
      </c>
      <c r="E47" s="187" t="s">
        <v>67</v>
      </c>
      <c r="F47" s="188">
        <v>63</v>
      </c>
      <c r="G47" s="290"/>
      <c r="H47" s="4">
        <f t="shared" si="5"/>
        <v>0</v>
      </c>
      <c r="I47" s="201" t="e">
        <f t="shared" si="4"/>
        <v>#DIV/0!</v>
      </c>
      <c r="J47" s="184" t="e">
        <f>#REF!</f>
        <v>#REF!</v>
      </c>
      <c r="K47" s="179"/>
    </row>
    <row r="48" spans="1:11" s="15" customFormat="1" ht="14.25" customHeight="1" outlineLevel="1">
      <c r="A48" s="10" t="s">
        <v>133</v>
      </c>
      <c r="B48" s="7" t="s">
        <v>149</v>
      </c>
      <c r="C48" s="185" t="s">
        <v>498</v>
      </c>
      <c r="D48" s="186" t="s">
        <v>534</v>
      </c>
      <c r="E48" s="187" t="s">
        <v>525</v>
      </c>
      <c r="F48" s="188">
        <v>298.65</v>
      </c>
      <c r="G48" s="290"/>
      <c r="H48" s="4">
        <f t="shared" si="5"/>
        <v>0</v>
      </c>
      <c r="I48" s="201" t="e">
        <f t="shared" si="4"/>
        <v>#DIV/0!</v>
      </c>
      <c r="J48" s="184" t="e">
        <f>#REF!</f>
        <v>#REF!</v>
      </c>
      <c r="K48" s="179"/>
    </row>
    <row r="49" spans="1:11" s="15" customFormat="1" ht="14.25" customHeight="1" outlineLevel="1">
      <c r="A49" s="10" t="s">
        <v>134</v>
      </c>
      <c r="B49" s="23" t="s">
        <v>151</v>
      </c>
      <c r="C49" s="185" t="s">
        <v>498</v>
      </c>
      <c r="D49" s="186" t="s">
        <v>535</v>
      </c>
      <c r="E49" s="187" t="s">
        <v>67</v>
      </c>
      <c r="F49" s="188">
        <v>9</v>
      </c>
      <c r="G49" s="290"/>
      <c r="H49" s="4">
        <f t="shared" si="5"/>
        <v>0</v>
      </c>
      <c r="I49" s="201" t="e">
        <f t="shared" si="4"/>
        <v>#DIV/0!</v>
      </c>
      <c r="J49" s="184" t="e">
        <f>#REF!</f>
        <v>#REF!</v>
      </c>
      <c r="K49" s="179"/>
    </row>
    <row r="50" spans="1:11" s="15" customFormat="1" ht="14.25" customHeight="1" outlineLevel="1">
      <c r="A50" s="10" t="s">
        <v>323</v>
      </c>
      <c r="B50" s="23" t="s">
        <v>153</v>
      </c>
      <c r="C50" s="185" t="s">
        <v>498</v>
      </c>
      <c r="D50" s="186" t="s">
        <v>536</v>
      </c>
      <c r="E50" s="187" t="s">
        <v>525</v>
      </c>
      <c r="F50" s="188">
        <v>4.6</v>
      </c>
      <c r="G50" s="290"/>
      <c r="H50" s="4">
        <f t="shared" si="5"/>
        <v>0</v>
      </c>
      <c r="I50" s="201" t="e">
        <f t="shared" si="4"/>
        <v>#DIV/0!</v>
      </c>
      <c r="J50" s="184" t="e">
        <f>#REF!</f>
        <v>#REF!</v>
      </c>
      <c r="K50" s="179"/>
    </row>
    <row r="51" spans="1:11" s="15" customFormat="1" ht="14.25" customHeight="1" outlineLevel="1">
      <c r="A51" s="10" t="s">
        <v>324</v>
      </c>
      <c r="B51" s="23">
        <v>76065</v>
      </c>
      <c r="C51" s="185" t="s">
        <v>508</v>
      </c>
      <c r="D51" s="186" t="s">
        <v>537</v>
      </c>
      <c r="E51" s="187" t="s">
        <v>538</v>
      </c>
      <c r="F51" s="188">
        <v>32</v>
      </c>
      <c r="G51" s="290"/>
      <c r="H51" s="4">
        <f t="shared" si="5"/>
        <v>0</v>
      </c>
      <c r="I51" s="201" t="e">
        <f t="shared" si="4"/>
        <v>#DIV/0!</v>
      </c>
      <c r="J51" s="184" t="e">
        <f>#REF!</f>
        <v>#REF!</v>
      </c>
      <c r="K51" s="179"/>
    </row>
    <row r="52" spans="1:11" s="15" customFormat="1" ht="14.25" customHeight="1" outlineLevel="1">
      <c r="A52" s="10" t="s">
        <v>325</v>
      </c>
      <c r="B52" s="23" t="s">
        <v>155</v>
      </c>
      <c r="C52" s="185" t="s">
        <v>498</v>
      </c>
      <c r="D52" s="186" t="s">
        <v>539</v>
      </c>
      <c r="E52" s="187" t="s">
        <v>67</v>
      </c>
      <c r="F52" s="188">
        <v>18</v>
      </c>
      <c r="G52" s="290"/>
      <c r="H52" s="4">
        <f t="shared" si="5"/>
        <v>0</v>
      </c>
      <c r="I52" s="201" t="e">
        <f t="shared" si="4"/>
        <v>#DIV/0!</v>
      </c>
      <c r="J52" s="184" t="e">
        <f>#REF!</f>
        <v>#REF!</v>
      </c>
      <c r="K52" s="179"/>
    </row>
    <row r="53" spans="1:11" s="15" customFormat="1" ht="14.25" customHeight="1" outlineLevel="1">
      <c r="A53" s="10" t="s">
        <v>326</v>
      </c>
      <c r="B53" s="23" t="s">
        <v>156</v>
      </c>
      <c r="C53" s="185" t="s">
        <v>498</v>
      </c>
      <c r="D53" s="186" t="s">
        <v>540</v>
      </c>
      <c r="E53" s="187" t="s">
        <v>513</v>
      </c>
      <c r="F53" s="188">
        <v>4.6</v>
      </c>
      <c r="G53" s="290"/>
      <c r="H53" s="4">
        <f t="shared" si="5"/>
        <v>0</v>
      </c>
      <c r="I53" s="201" t="e">
        <f t="shared" si="4"/>
        <v>#DIV/0!</v>
      </c>
      <c r="J53" s="184" t="e">
        <f>#REF!</f>
        <v>#REF!</v>
      </c>
      <c r="K53" s="179"/>
    </row>
    <row r="54" spans="1:11" s="15" customFormat="1" ht="14.25" customHeight="1" outlineLevel="1">
      <c r="A54" s="10" t="s">
        <v>327</v>
      </c>
      <c r="B54" s="23" t="s">
        <v>147</v>
      </c>
      <c r="C54" s="185" t="s">
        <v>498</v>
      </c>
      <c r="D54" s="186" t="s">
        <v>541</v>
      </c>
      <c r="E54" s="187" t="s">
        <v>513</v>
      </c>
      <c r="F54" s="188">
        <v>1055</v>
      </c>
      <c r="G54" s="290"/>
      <c r="H54" s="4">
        <f t="shared" si="5"/>
        <v>0</v>
      </c>
      <c r="I54" s="201" t="e">
        <f t="shared" si="4"/>
        <v>#DIV/0!</v>
      </c>
      <c r="J54" s="184" t="e">
        <f>#REF!</f>
        <v>#REF!</v>
      </c>
      <c r="K54" s="179"/>
    </row>
    <row r="55" spans="1:11" s="15" customFormat="1" ht="14.25" customHeight="1" outlineLevel="1">
      <c r="A55" s="10" t="s">
        <v>328</v>
      </c>
      <c r="B55" s="23" t="s">
        <v>145</v>
      </c>
      <c r="C55" s="185" t="s">
        <v>498</v>
      </c>
      <c r="D55" s="186" t="s">
        <v>542</v>
      </c>
      <c r="E55" s="187" t="s">
        <v>543</v>
      </c>
      <c r="F55" s="188">
        <v>1500</v>
      </c>
      <c r="G55" s="290"/>
      <c r="H55" s="4">
        <f t="shared" si="5"/>
        <v>0</v>
      </c>
      <c r="I55" s="201" t="e">
        <f t="shared" si="4"/>
        <v>#DIV/0!</v>
      </c>
      <c r="J55" s="184" t="e">
        <f>#REF!</f>
        <v>#REF!</v>
      </c>
      <c r="K55" s="179"/>
    </row>
    <row r="56" spans="1:11" s="15" customFormat="1" ht="14.25" customHeight="1" outlineLevel="1">
      <c r="A56" s="10" t="s">
        <v>330</v>
      </c>
      <c r="B56" s="20" t="s">
        <v>157</v>
      </c>
      <c r="C56" s="185" t="s">
        <v>498</v>
      </c>
      <c r="D56" s="186" t="s">
        <v>544</v>
      </c>
      <c r="E56" s="187" t="s">
        <v>525</v>
      </c>
      <c r="F56" s="188">
        <v>40.52</v>
      </c>
      <c r="G56" s="290"/>
      <c r="H56" s="4">
        <f t="shared" si="5"/>
        <v>0</v>
      </c>
      <c r="I56" s="201" t="e">
        <f t="shared" si="4"/>
        <v>#DIV/0!</v>
      </c>
      <c r="J56" s="184" t="e">
        <f>#REF!</f>
        <v>#REF!</v>
      </c>
      <c r="K56" s="179"/>
    </row>
    <row r="57" spans="1:11" s="15" customFormat="1" ht="14.25" customHeight="1" outlineLevel="1" thickBot="1">
      <c r="A57" s="10" t="s">
        <v>335</v>
      </c>
      <c r="B57" s="20" t="s">
        <v>158</v>
      </c>
      <c r="C57" s="185" t="s">
        <v>498</v>
      </c>
      <c r="D57" s="186" t="s">
        <v>528</v>
      </c>
      <c r="E57" s="187" t="s">
        <v>520</v>
      </c>
      <c r="F57" s="188">
        <v>34.96</v>
      </c>
      <c r="G57" s="290"/>
      <c r="H57" s="4">
        <f t="shared" si="5"/>
        <v>0</v>
      </c>
      <c r="I57" s="201" t="e">
        <f t="shared" si="4"/>
        <v>#DIV/0!</v>
      </c>
      <c r="J57" s="184" t="e">
        <f>#REF!</f>
        <v>#REF!</v>
      </c>
      <c r="K57" s="179"/>
    </row>
    <row r="58" spans="1:11" ht="15.75" customHeight="1" thickBot="1">
      <c r="A58" s="327">
        <v>3</v>
      </c>
      <c r="B58" s="328"/>
      <c r="C58" s="173"/>
      <c r="D58" s="174" t="s">
        <v>308</v>
      </c>
      <c r="E58" s="175">
        <f>SUM(E59)</f>
        <v>0</v>
      </c>
      <c r="F58" s="175"/>
      <c r="G58" s="175"/>
      <c r="H58" s="176"/>
      <c r="I58" s="177" t="e">
        <f>E58/$G$307</f>
        <v>#DIV/0!</v>
      </c>
      <c r="J58" s="178" t="e">
        <f>#REF!</f>
        <v>#REF!</v>
      </c>
      <c r="K58" s="142"/>
    </row>
    <row r="59" spans="1:11" ht="12.75" customHeight="1" outlineLevel="1">
      <c r="A59" s="349" t="s">
        <v>27</v>
      </c>
      <c r="B59" s="350"/>
      <c r="C59" s="196"/>
      <c r="D59" s="197" t="s">
        <v>308</v>
      </c>
      <c r="E59" s="198">
        <f>SUM(H60:H70)</f>
        <v>0</v>
      </c>
      <c r="F59" s="198"/>
      <c r="G59" s="198"/>
      <c r="H59" s="198"/>
      <c r="I59" s="199" t="e">
        <f>E59/$G$307</f>
        <v>#DIV/0!</v>
      </c>
      <c r="J59" s="184" t="e">
        <f>#REF!</f>
        <v>#REF!</v>
      </c>
      <c r="K59" s="142"/>
    </row>
    <row r="60" spans="1:11" s="15" customFormat="1" ht="25.5" outlineLevel="1">
      <c r="A60" s="10" t="s">
        <v>28</v>
      </c>
      <c r="B60" s="23">
        <v>101864</v>
      </c>
      <c r="C60" s="185" t="s">
        <v>714</v>
      </c>
      <c r="D60" s="186" t="s">
        <v>545</v>
      </c>
      <c r="E60" s="187" t="s">
        <v>513</v>
      </c>
      <c r="F60" s="202">
        <v>113.95</v>
      </c>
      <c r="G60" s="290"/>
      <c r="H60" s="6">
        <f>_xlfn.IFERROR(F60*G60," - ")</f>
        <v>0</v>
      </c>
      <c r="I60" s="190" t="e">
        <f aca="true" t="shared" si="6" ref="I60:I70">H60/$G$307</f>
        <v>#DIV/0!</v>
      </c>
      <c r="J60" s="184" t="e">
        <f>#REF!</f>
        <v>#REF!</v>
      </c>
      <c r="K60" s="179"/>
    </row>
    <row r="61" spans="1:11" s="15" customFormat="1" ht="25.5" outlineLevel="1">
      <c r="A61" s="10" t="s">
        <v>29</v>
      </c>
      <c r="B61" s="23">
        <v>92398</v>
      </c>
      <c r="C61" s="185" t="s">
        <v>714</v>
      </c>
      <c r="D61" s="186" t="s">
        <v>546</v>
      </c>
      <c r="E61" s="187" t="s">
        <v>513</v>
      </c>
      <c r="F61" s="202">
        <v>30</v>
      </c>
      <c r="G61" s="290"/>
      <c r="H61" s="6">
        <f aca="true" t="shared" si="7" ref="H61:H70">_xlfn.IFERROR(F61*G61," - ")</f>
        <v>0</v>
      </c>
      <c r="I61" s="190" t="e">
        <f t="shared" si="6"/>
        <v>#DIV/0!</v>
      </c>
      <c r="J61" s="184" t="e">
        <f>#REF!</f>
        <v>#REF!</v>
      </c>
      <c r="K61" s="179"/>
    </row>
    <row r="62" spans="1:11" s="15" customFormat="1" ht="25.5" outlineLevel="1">
      <c r="A62" s="10" t="s">
        <v>30</v>
      </c>
      <c r="B62" s="23">
        <v>94996</v>
      </c>
      <c r="C62" s="185" t="s">
        <v>635</v>
      </c>
      <c r="D62" s="186" t="s">
        <v>547</v>
      </c>
      <c r="E62" s="187" t="s">
        <v>513</v>
      </c>
      <c r="F62" s="202">
        <v>87.24</v>
      </c>
      <c r="G62" s="290"/>
      <c r="H62" s="6">
        <f t="shared" si="7"/>
        <v>0</v>
      </c>
      <c r="I62" s="190" t="e">
        <f t="shared" si="6"/>
        <v>#DIV/0!</v>
      </c>
      <c r="J62" s="184" t="e">
        <f>#REF!</f>
        <v>#REF!</v>
      </c>
      <c r="K62" s="179"/>
    </row>
    <row r="63" spans="1:11" s="15" customFormat="1" ht="14.25" outlineLevel="1">
      <c r="A63" s="10" t="s">
        <v>31</v>
      </c>
      <c r="B63" s="23" t="s">
        <v>237</v>
      </c>
      <c r="C63" s="185" t="s">
        <v>498</v>
      </c>
      <c r="D63" s="186" t="s">
        <v>548</v>
      </c>
      <c r="E63" s="187" t="s">
        <v>525</v>
      </c>
      <c r="F63" s="202">
        <v>40.52</v>
      </c>
      <c r="G63" s="290"/>
      <c r="H63" s="6">
        <f t="shared" si="7"/>
        <v>0</v>
      </c>
      <c r="I63" s="190" t="e">
        <f t="shared" si="6"/>
        <v>#DIV/0!</v>
      </c>
      <c r="J63" s="184" t="e">
        <f>#REF!</f>
        <v>#REF!</v>
      </c>
      <c r="K63" s="179"/>
    </row>
    <row r="64" spans="1:11" s="15" customFormat="1" ht="14.25" outlineLevel="1">
      <c r="A64" s="10" t="s">
        <v>286</v>
      </c>
      <c r="B64" s="23" t="s">
        <v>185</v>
      </c>
      <c r="C64" s="185" t="s">
        <v>498</v>
      </c>
      <c r="D64" s="186" t="s">
        <v>549</v>
      </c>
      <c r="E64" s="187" t="s">
        <v>513</v>
      </c>
      <c r="F64" s="202">
        <v>10</v>
      </c>
      <c r="G64" s="290"/>
      <c r="H64" s="6">
        <f t="shared" si="7"/>
        <v>0</v>
      </c>
      <c r="I64" s="190" t="e">
        <f t="shared" si="6"/>
        <v>#DIV/0!</v>
      </c>
      <c r="J64" s="184" t="e">
        <f>#REF!</f>
        <v>#REF!</v>
      </c>
      <c r="K64" s="179"/>
    </row>
    <row r="65" spans="1:11" ht="12.75" outlineLevel="1">
      <c r="A65" s="10" t="s">
        <v>329</v>
      </c>
      <c r="B65" s="23" t="s">
        <v>189</v>
      </c>
      <c r="C65" s="185" t="s">
        <v>498</v>
      </c>
      <c r="D65" s="186" t="s">
        <v>550</v>
      </c>
      <c r="E65" s="187" t="s">
        <v>67</v>
      </c>
      <c r="F65" s="202">
        <v>2</v>
      </c>
      <c r="G65" s="290"/>
      <c r="H65" s="6">
        <f t="shared" si="7"/>
        <v>0</v>
      </c>
      <c r="I65" s="189" t="e">
        <f t="shared" si="6"/>
        <v>#DIV/0!</v>
      </c>
      <c r="J65" s="184" t="e">
        <f>#REF!</f>
        <v>#REF!</v>
      </c>
      <c r="K65" s="142"/>
    </row>
    <row r="66" spans="1:11" ht="12.75" outlineLevel="1">
      <c r="A66" s="10" t="s">
        <v>333</v>
      </c>
      <c r="B66" s="23" t="s">
        <v>238</v>
      </c>
      <c r="C66" s="185" t="s">
        <v>498</v>
      </c>
      <c r="D66" s="186" t="s">
        <v>551</v>
      </c>
      <c r="E66" s="187" t="s">
        <v>525</v>
      </c>
      <c r="F66" s="202">
        <v>8.4</v>
      </c>
      <c r="G66" s="290"/>
      <c r="H66" s="6">
        <f t="shared" si="7"/>
        <v>0</v>
      </c>
      <c r="I66" s="189" t="e">
        <f t="shared" si="6"/>
        <v>#DIV/0!</v>
      </c>
      <c r="J66" s="184" t="e">
        <f>#REF!</f>
        <v>#REF!</v>
      </c>
      <c r="K66" s="142"/>
    </row>
    <row r="67" spans="1:11" ht="12.75" outlineLevel="1">
      <c r="A67" s="10" t="s">
        <v>334</v>
      </c>
      <c r="B67" s="23" t="s">
        <v>187</v>
      </c>
      <c r="C67" s="185" t="s">
        <v>498</v>
      </c>
      <c r="D67" s="186" t="s">
        <v>552</v>
      </c>
      <c r="E67" s="187" t="s">
        <v>525</v>
      </c>
      <c r="F67" s="202">
        <v>38.4</v>
      </c>
      <c r="G67" s="290"/>
      <c r="H67" s="6">
        <f t="shared" si="7"/>
        <v>0</v>
      </c>
      <c r="I67" s="189" t="e">
        <f t="shared" si="6"/>
        <v>#DIV/0!</v>
      </c>
      <c r="J67" s="184" t="e">
        <f>#REF!</f>
        <v>#REF!</v>
      </c>
      <c r="K67" s="142"/>
    </row>
    <row r="68" spans="1:11" ht="12.75" outlineLevel="1">
      <c r="A68" s="10" t="s">
        <v>358</v>
      </c>
      <c r="B68" s="23" t="s">
        <v>190</v>
      </c>
      <c r="C68" s="185" t="s">
        <v>498</v>
      </c>
      <c r="D68" s="186" t="s">
        <v>553</v>
      </c>
      <c r="E68" s="187" t="s">
        <v>67</v>
      </c>
      <c r="F68" s="202">
        <v>1</v>
      </c>
      <c r="G68" s="290"/>
      <c r="H68" s="6">
        <f t="shared" si="7"/>
        <v>0</v>
      </c>
      <c r="I68" s="189" t="e">
        <f t="shared" si="6"/>
        <v>#DIV/0!</v>
      </c>
      <c r="J68" s="184" t="e">
        <f>#REF!</f>
        <v>#REF!</v>
      </c>
      <c r="K68" s="142"/>
    </row>
    <row r="69" spans="1:11" s="291" customFormat="1" ht="12.75" customHeight="1" outlineLevel="1">
      <c r="A69" s="10" t="s">
        <v>359</v>
      </c>
      <c r="B69" s="203" t="s">
        <v>301</v>
      </c>
      <c r="C69" s="185" t="s">
        <v>498</v>
      </c>
      <c r="D69" s="186" t="s">
        <v>554</v>
      </c>
      <c r="E69" s="187" t="s">
        <v>67</v>
      </c>
      <c r="F69" s="204">
        <v>1</v>
      </c>
      <c r="G69" s="290"/>
      <c r="H69" s="6">
        <f t="shared" si="7"/>
        <v>0</v>
      </c>
      <c r="I69" s="205" t="e">
        <f t="shared" si="6"/>
        <v>#DIV/0!</v>
      </c>
      <c r="J69" s="184" t="e">
        <f>#REF!</f>
        <v>#REF!</v>
      </c>
      <c r="K69" s="206"/>
    </row>
    <row r="70" spans="1:11" ht="13.5" outlineLevel="1" thickBot="1">
      <c r="A70" s="10" t="s">
        <v>366</v>
      </c>
      <c r="B70" s="23" t="s">
        <v>236</v>
      </c>
      <c r="C70" s="185" t="s">
        <v>498</v>
      </c>
      <c r="D70" s="186" t="s">
        <v>555</v>
      </c>
      <c r="E70" s="187" t="s">
        <v>67</v>
      </c>
      <c r="F70" s="202">
        <v>1</v>
      </c>
      <c r="G70" s="290"/>
      <c r="H70" s="6">
        <f t="shared" si="7"/>
        <v>0</v>
      </c>
      <c r="I70" s="189" t="e">
        <f t="shared" si="6"/>
        <v>#DIV/0!</v>
      </c>
      <c r="J70" s="184" t="e">
        <f>#REF!</f>
        <v>#REF!</v>
      </c>
      <c r="K70" s="142"/>
    </row>
    <row r="71" spans="1:11" ht="15.75" thickBot="1">
      <c r="A71" s="327">
        <v>4</v>
      </c>
      <c r="B71" s="328"/>
      <c r="C71" s="173"/>
      <c r="D71" s="174" t="s">
        <v>33</v>
      </c>
      <c r="E71" s="175">
        <f>SUM(E72,E77,E81)</f>
        <v>0</v>
      </c>
      <c r="F71" s="175"/>
      <c r="G71" s="175"/>
      <c r="H71" s="176"/>
      <c r="I71" s="177" t="e">
        <f>E71/$G$307</f>
        <v>#DIV/0!</v>
      </c>
      <c r="J71" s="178" t="e">
        <f>#REF!</f>
        <v>#REF!</v>
      </c>
      <c r="K71" s="142"/>
    </row>
    <row r="72" spans="1:11" ht="12.75" customHeight="1" outlineLevel="1">
      <c r="A72" s="335" t="s">
        <v>34</v>
      </c>
      <c r="B72" s="336"/>
      <c r="C72" s="196"/>
      <c r="D72" s="197" t="s">
        <v>35</v>
      </c>
      <c r="E72" s="198">
        <f>SUM(H73:H76)</f>
        <v>0</v>
      </c>
      <c r="F72" s="198"/>
      <c r="G72" s="198"/>
      <c r="H72" s="198"/>
      <c r="I72" s="199" t="e">
        <f>E72/$G$307</f>
        <v>#DIV/0!</v>
      </c>
      <c r="J72" s="184" t="e">
        <f>#REF!</f>
        <v>#REF!</v>
      </c>
      <c r="K72" s="142"/>
    </row>
    <row r="73" spans="1:11" ht="25.5" outlineLevel="1">
      <c r="A73" s="207" t="s">
        <v>36</v>
      </c>
      <c r="B73" s="208">
        <v>103317</v>
      </c>
      <c r="C73" s="185" t="s">
        <v>714</v>
      </c>
      <c r="D73" s="186" t="s">
        <v>556</v>
      </c>
      <c r="E73" s="187" t="s">
        <v>513</v>
      </c>
      <c r="F73" s="209">
        <v>15.47</v>
      </c>
      <c r="G73" s="290"/>
      <c r="H73" s="210">
        <f>_xlfn.IFERROR(F73*G73," - ")</f>
        <v>0</v>
      </c>
      <c r="I73" s="190" t="e">
        <f>H73/$G$307</f>
        <v>#DIV/0!</v>
      </c>
      <c r="J73" s="184" t="e">
        <f>#REF!</f>
        <v>#REF!</v>
      </c>
      <c r="K73" s="142"/>
    </row>
    <row r="74" spans="1:11" ht="25.5" outlineLevel="1">
      <c r="A74" s="207" t="s">
        <v>291</v>
      </c>
      <c r="B74" s="208">
        <v>103321</v>
      </c>
      <c r="C74" s="185" t="s">
        <v>714</v>
      </c>
      <c r="D74" s="186" t="s">
        <v>557</v>
      </c>
      <c r="E74" s="187" t="s">
        <v>513</v>
      </c>
      <c r="F74" s="209">
        <v>4.18</v>
      </c>
      <c r="G74" s="290"/>
      <c r="H74" s="210">
        <f>_xlfn.IFERROR(F74*G74," - ")</f>
        <v>0</v>
      </c>
      <c r="I74" s="190" t="e">
        <f>H74/$G$307</f>
        <v>#DIV/0!</v>
      </c>
      <c r="J74" s="184" t="e">
        <f>#REF!</f>
        <v>#REF!</v>
      </c>
      <c r="K74" s="142"/>
    </row>
    <row r="75" spans="1:11" ht="12.75" outlineLevel="1">
      <c r="A75" s="207" t="s">
        <v>37</v>
      </c>
      <c r="B75" s="208">
        <v>93192</v>
      </c>
      <c r="C75" s="185" t="s">
        <v>714</v>
      </c>
      <c r="D75" s="186" t="s">
        <v>558</v>
      </c>
      <c r="E75" s="187" t="s">
        <v>525</v>
      </c>
      <c r="F75" s="209">
        <v>2.75</v>
      </c>
      <c r="G75" s="290"/>
      <c r="H75" s="210">
        <f>_xlfn.IFERROR(F75*G75," - ")</f>
        <v>0</v>
      </c>
      <c r="I75" s="190" t="e">
        <f>H75/$G$307</f>
        <v>#DIV/0!</v>
      </c>
      <c r="J75" s="184" t="e">
        <f>#REF!</f>
        <v>#REF!</v>
      </c>
      <c r="K75" s="142"/>
    </row>
    <row r="76" spans="1:11" ht="12.75" outlineLevel="1">
      <c r="A76" s="207" t="s">
        <v>122</v>
      </c>
      <c r="B76" s="208">
        <v>93193</v>
      </c>
      <c r="C76" s="185" t="s">
        <v>714</v>
      </c>
      <c r="D76" s="186" t="s">
        <v>559</v>
      </c>
      <c r="E76" s="187" t="s">
        <v>525</v>
      </c>
      <c r="F76" s="209">
        <v>6.42</v>
      </c>
      <c r="G76" s="290"/>
      <c r="H76" s="210">
        <f>_xlfn.IFERROR(F76*G76," - ")</f>
        <v>0</v>
      </c>
      <c r="I76" s="190" t="e">
        <f>H76/$G$307</f>
        <v>#DIV/0!</v>
      </c>
      <c r="J76" s="184" t="e">
        <f>#REF!</f>
        <v>#REF!</v>
      </c>
      <c r="K76" s="142"/>
    </row>
    <row r="77" spans="1:11" ht="12.75" customHeight="1" outlineLevel="1">
      <c r="A77" s="345" t="s">
        <v>38</v>
      </c>
      <c r="B77" s="346"/>
      <c r="C77" s="180"/>
      <c r="D77" s="211" t="s">
        <v>270</v>
      </c>
      <c r="E77" s="182">
        <f>SUM(H78:H80)</f>
        <v>0</v>
      </c>
      <c r="F77" s="182"/>
      <c r="G77" s="182"/>
      <c r="H77" s="182"/>
      <c r="I77" s="183" t="e">
        <f>E77/$G$307</f>
        <v>#DIV/0!</v>
      </c>
      <c r="J77" s="184" t="e">
        <f>#REF!</f>
        <v>#REF!</v>
      </c>
      <c r="K77" s="142"/>
    </row>
    <row r="78" spans="1:11" ht="25.5" outlineLevel="1">
      <c r="A78" s="9" t="s">
        <v>39</v>
      </c>
      <c r="B78" s="212">
        <v>96358</v>
      </c>
      <c r="C78" s="185" t="s">
        <v>714</v>
      </c>
      <c r="D78" s="186" t="s">
        <v>560</v>
      </c>
      <c r="E78" s="187" t="s">
        <v>513</v>
      </c>
      <c r="F78" s="187">
        <v>349.53</v>
      </c>
      <c r="G78" s="290"/>
      <c r="H78" s="213">
        <f>_xlfn.IFERROR(F78*G78,"-")</f>
        <v>0</v>
      </c>
      <c r="I78" s="189" t="e">
        <f>H78/$G$307</f>
        <v>#DIV/0!</v>
      </c>
      <c r="J78" s="184" t="e">
        <f>#REF!</f>
        <v>#REF!</v>
      </c>
      <c r="K78" s="142"/>
    </row>
    <row r="79" spans="1:11" ht="12.75" outlineLevel="1">
      <c r="A79" s="9" t="s">
        <v>337</v>
      </c>
      <c r="B79" s="214">
        <v>96373</v>
      </c>
      <c r="C79" s="185" t="s">
        <v>714</v>
      </c>
      <c r="D79" s="186" t="s">
        <v>561</v>
      </c>
      <c r="E79" s="187" t="s">
        <v>525</v>
      </c>
      <c r="F79" s="187">
        <v>123.9</v>
      </c>
      <c r="G79" s="290"/>
      <c r="H79" s="213">
        <f>_xlfn.IFERROR(F79*G79,"-")</f>
        <v>0</v>
      </c>
      <c r="I79" s="189" t="e">
        <f>H79/$G$307</f>
        <v>#DIV/0!</v>
      </c>
      <c r="J79" s="184" t="e">
        <f>#REF!</f>
        <v>#REF!</v>
      </c>
      <c r="K79" s="142"/>
    </row>
    <row r="80" spans="1:11" ht="12.75" outlineLevel="1">
      <c r="A80" s="9" t="s">
        <v>430</v>
      </c>
      <c r="B80" s="214" t="s">
        <v>194</v>
      </c>
      <c r="C80" s="185" t="s">
        <v>498</v>
      </c>
      <c r="D80" s="186" t="s">
        <v>562</v>
      </c>
      <c r="E80" s="187" t="s">
        <v>513</v>
      </c>
      <c r="F80" s="187">
        <v>60.03</v>
      </c>
      <c r="G80" s="290"/>
      <c r="H80" s="213">
        <f>_xlfn.IFERROR(F80*G80,"-")</f>
        <v>0</v>
      </c>
      <c r="I80" s="189" t="e">
        <f>H80/$G$307</f>
        <v>#DIV/0!</v>
      </c>
      <c r="J80" s="184" t="e">
        <f>#REF!</f>
        <v>#REF!</v>
      </c>
      <c r="K80" s="142"/>
    </row>
    <row r="81" spans="1:11" ht="12.75" customHeight="1" outlineLevel="1">
      <c r="A81" s="345" t="s">
        <v>40</v>
      </c>
      <c r="B81" s="346"/>
      <c r="C81" s="180"/>
      <c r="D81" s="211" t="s">
        <v>336</v>
      </c>
      <c r="E81" s="182">
        <f>SUM(H82:H82)</f>
        <v>0</v>
      </c>
      <c r="F81" s="182"/>
      <c r="G81" s="182"/>
      <c r="H81" s="182"/>
      <c r="I81" s="183" t="e">
        <f>E81/$G$307</f>
        <v>#DIV/0!</v>
      </c>
      <c r="J81" s="184" t="e">
        <f>#REF!</f>
        <v>#REF!</v>
      </c>
      <c r="K81" s="142"/>
    </row>
    <row r="82" spans="1:11" ht="13.5" outlineLevel="1" thickBot="1">
      <c r="A82" s="25" t="s">
        <v>41</v>
      </c>
      <c r="B82" s="214" t="s">
        <v>172</v>
      </c>
      <c r="C82" s="185" t="s">
        <v>498</v>
      </c>
      <c r="D82" s="186" t="s">
        <v>563</v>
      </c>
      <c r="E82" s="187" t="s">
        <v>513</v>
      </c>
      <c r="F82" s="187">
        <v>4.86</v>
      </c>
      <c r="G82" s="290"/>
      <c r="H82" s="213">
        <f>_xlfn.IFERROR(F82*G82," - ")</f>
        <v>0</v>
      </c>
      <c r="I82" s="189" t="e">
        <f>H82/$G$307</f>
        <v>#DIV/0!</v>
      </c>
      <c r="J82" s="184" t="e">
        <f>#REF!</f>
        <v>#REF!</v>
      </c>
      <c r="K82" s="142"/>
    </row>
    <row r="83" spans="1:11" ht="15.75" thickBot="1">
      <c r="A83" s="327">
        <v>5</v>
      </c>
      <c r="B83" s="328"/>
      <c r="C83" s="173"/>
      <c r="D83" s="174" t="s">
        <v>42</v>
      </c>
      <c r="E83" s="175">
        <f>SUM(E84)</f>
        <v>0</v>
      </c>
      <c r="F83" s="175"/>
      <c r="G83" s="175"/>
      <c r="H83" s="176"/>
      <c r="I83" s="177" t="e">
        <f>E83/$G$307</f>
        <v>#DIV/0!</v>
      </c>
      <c r="J83" s="178" t="e">
        <f>#REF!</f>
        <v>#REF!</v>
      </c>
      <c r="K83" s="142"/>
    </row>
    <row r="84" spans="1:11" ht="12.75" customHeight="1" outlineLevel="1">
      <c r="A84" s="335" t="s">
        <v>43</v>
      </c>
      <c r="B84" s="336"/>
      <c r="C84" s="196"/>
      <c r="D84" s="197" t="s">
        <v>44</v>
      </c>
      <c r="E84" s="198">
        <f>SUM(H85:H102)</f>
        <v>0</v>
      </c>
      <c r="F84" s="198"/>
      <c r="G84" s="198"/>
      <c r="H84" s="198"/>
      <c r="I84" s="199" t="e">
        <f>E84/$G$307</f>
        <v>#DIV/0!</v>
      </c>
      <c r="J84" s="184" t="e">
        <f>#REF!</f>
        <v>#REF!</v>
      </c>
      <c r="K84" s="142"/>
    </row>
    <row r="85" spans="1:11" ht="31.5" customHeight="1" outlineLevel="1">
      <c r="A85" s="10" t="s">
        <v>338</v>
      </c>
      <c r="B85" s="26">
        <v>90849</v>
      </c>
      <c r="C85" s="185" t="s">
        <v>714</v>
      </c>
      <c r="D85" s="186" t="s">
        <v>564</v>
      </c>
      <c r="E85" s="187" t="s">
        <v>67</v>
      </c>
      <c r="F85" s="202">
        <v>14</v>
      </c>
      <c r="G85" s="290"/>
      <c r="H85" s="6">
        <f>_xlfn.IFERROR(F85*G85," - ")</f>
        <v>0</v>
      </c>
      <c r="I85" s="190" t="e">
        <f aca="true" t="shared" si="8" ref="I85:I102">H85/$G$307</f>
        <v>#DIV/0!</v>
      </c>
      <c r="J85" s="184" t="e">
        <f>#REF!</f>
        <v>#REF!</v>
      </c>
      <c r="K85" s="142"/>
    </row>
    <row r="86" spans="1:11" ht="34.5" customHeight="1" outlineLevel="1">
      <c r="A86" s="10" t="s">
        <v>45</v>
      </c>
      <c r="B86" s="26">
        <v>90850</v>
      </c>
      <c r="C86" s="185" t="s">
        <v>714</v>
      </c>
      <c r="D86" s="186" t="s">
        <v>565</v>
      </c>
      <c r="E86" s="187" t="s">
        <v>67</v>
      </c>
      <c r="F86" s="202">
        <v>22</v>
      </c>
      <c r="G86" s="290"/>
      <c r="H86" s="6">
        <f aca="true" t="shared" si="9" ref="H86:H102">_xlfn.IFERROR(F86*G86," - ")</f>
        <v>0</v>
      </c>
      <c r="I86" s="190" t="e">
        <f t="shared" si="8"/>
        <v>#DIV/0!</v>
      </c>
      <c r="J86" s="184" t="e">
        <f>#REF!</f>
        <v>#REF!</v>
      </c>
      <c r="K86" s="142"/>
    </row>
    <row r="87" spans="1:11" ht="12.75" outlineLevel="1">
      <c r="A87" s="10" t="s">
        <v>339</v>
      </c>
      <c r="B87" s="26">
        <v>100874</v>
      </c>
      <c r="C87" s="185" t="s">
        <v>714</v>
      </c>
      <c r="D87" s="186" t="s">
        <v>566</v>
      </c>
      <c r="E87" s="187" t="s">
        <v>67</v>
      </c>
      <c r="F87" s="202">
        <v>4</v>
      </c>
      <c r="G87" s="290"/>
      <c r="H87" s="6">
        <f t="shared" si="9"/>
        <v>0</v>
      </c>
      <c r="I87" s="190" t="e">
        <f t="shared" si="8"/>
        <v>#DIV/0!</v>
      </c>
      <c r="J87" s="184" t="e">
        <f>#REF!</f>
        <v>#REF!</v>
      </c>
      <c r="K87" s="142"/>
    </row>
    <row r="88" spans="1:11" ht="12.75" outlineLevel="1">
      <c r="A88" s="10" t="s">
        <v>46</v>
      </c>
      <c r="B88" s="20" t="s">
        <v>184</v>
      </c>
      <c r="C88" s="185" t="s">
        <v>498</v>
      </c>
      <c r="D88" s="186" t="s">
        <v>567</v>
      </c>
      <c r="E88" s="187" t="s">
        <v>525</v>
      </c>
      <c r="F88" s="202">
        <v>13.299999999999999</v>
      </c>
      <c r="G88" s="290"/>
      <c r="H88" s="6">
        <f t="shared" si="9"/>
        <v>0</v>
      </c>
      <c r="I88" s="190" t="e">
        <f t="shared" si="8"/>
        <v>#DIV/0!</v>
      </c>
      <c r="J88" s="184" t="e">
        <f>#REF!</f>
        <v>#REF!</v>
      </c>
      <c r="K88" s="142"/>
    </row>
    <row r="89" spans="1:11" ht="25.5" outlineLevel="1">
      <c r="A89" s="10" t="s">
        <v>271</v>
      </c>
      <c r="B89" s="26">
        <v>70231</v>
      </c>
      <c r="C89" s="185" t="s">
        <v>508</v>
      </c>
      <c r="D89" s="186" t="s">
        <v>568</v>
      </c>
      <c r="E89" s="187" t="s">
        <v>67</v>
      </c>
      <c r="F89" s="202">
        <v>4</v>
      </c>
      <c r="G89" s="290"/>
      <c r="H89" s="6">
        <f t="shared" si="9"/>
        <v>0</v>
      </c>
      <c r="I89" s="190" t="e">
        <f t="shared" si="8"/>
        <v>#DIV/0!</v>
      </c>
      <c r="J89" s="184" t="e">
        <f>#REF!</f>
        <v>#REF!</v>
      </c>
      <c r="K89" s="142"/>
    </row>
    <row r="90" spans="1:11" ht="25.5" outlineLevel="1">
      <c r="A90" s="10" t="s">
        <v>272</v>
      </c>
      <c r="B90" s="26">
        <v>91306</v>
      </c>
      <c r="C90" s="185" t="s">
        <v>714</v>
      </c>
      <c r="D90" s="186" t="s">
        <v>569</v>
      </c>
      <c r="E90" s="187" t="s">
        <v>67</v>
      </c>
      <c r="F90" s="202">
        <v>36</v>
      </c>
      <c r="G90" s="290"/>
      <c r="H90" s="6">
        <f t="shared" si="9"/>
        <v>0</v>
      </c>
      <c r="I90" s="190" t="e">
        <f t="shared" si="8"/>
        <v>#DIV/0!</v>
      </c>
      <c r="J90" s="184" t="e">
        <f>#REF!</f>
        <v>#REF!</v>
      </c>
      <c r="K90" s="142"/>
    </row>
    <row r="91" spans="1:11" ht="25.5" outlineLevel="1">
      <c r="A91" s="10" t="s">
        <v>273</v>
      </c>
      <c r="B91" s="26">
        <v>100700</v>
      </c>
      <c r="C91" s="185" t="s">
        <v>714</v>
      </c>
      <c r="D91" s="186" t="s">
        <v>570</v>
      </c>
      <c r="E91" s="187" t="s">
        <v>67</v>
      </c>
      <c r="F91" s="202">
        <v>1</v>
      </c>
      <c r="G91" s="290"/>
      <c r="H91" s="6">
        <f t="shared" si="9"/>
        <v>0</v>
      </c>
      <c r="I91" s="190" t="e">
        <f t="shared" si="8"/>
        <v>#DIV/0!</v>
      </c>
      <c r="J91" s="184" t="e">
        <f>#REF!</f>
        <v>#REF!</v>
      </c>
      <c r="K91" s="142"/>
    </row>
    <row r="92" spans="1:11" ht="25.5" outlineLevel="1">
      <c r="A92" s="10" t="s">
        <v>340</v>
      </c>
      <c r="B92" s="26">
        <v>91306</v>
      </c>
      <c r="C92" s="185" t="s">
        <v>714</v>
      </c>
      <c r="D92" s="186" t="s">
        <v>569</v>
      </c>
      <c r="E92" s="187" t="s">
        <v>67</v>
      </c>
      <c r="F92" s="202">
        <v>1</v>
      </c>
      <c r="G92" s="290"/>
      <c r="H92" s="6">
        <f t="shared" si="9"/>
        <v>0</v>
      </c>
      <c r="I92" s="190" t="e">
        <f t="shared" si="8"/>
        <v>#DIV/0!</v>
      </c>
      <c r="J92" s="184" t="e">
        <f>#REF!</f>
        <v>#REF!</v>
      </c>
      <c r="K92" s="142"/>
    </row>
    <row r="93" spans="1:11" ht="12.75" outlineLevel="1">
      <c r="A93" s="10" t="s">
        <v>341</v>
      </c>
      <c r="B93" s="20" t="s">
        <v>184</v>
      </c>
      <c r="C93" s="185" t="s">
        <v>498</v>
      </c>
      <c r="D93" s="186" t="s">
        <v>567</v>
      </c>
      <c r="E93" s="187" t="s">
        <v>525</v>
      </c>
      <c r="F93" s="202">
        <v>2.5</v>
      </c>
      <c r="G93" s="290"/>
      <c r="H93" s="6">
        <f t="shared" si="9"/>
        <v>0</v>
      </c>
      <c r="I93" s="190" t="e">
        <f t="shared" si="8"/>
        <v>#DIV/0!</v>
      </c>
      <c r="J93" s="184" t="e">
        <f>#REF!</f>
        <v>#REF!</v>
      </c>
      <c r="K93" s="142"/>
    </row>
    <row r="94" spans="1:11" ht="12.75" outlineLevel="1">
      <c r="A94" s="10" t="s">
        <v>343</v>
      </c>
      <c r="B94" s="28">
        <v>70147</v>
      </c>
      <c r="C94" s="185" t="s">
        <v>508</v>
      </c>
      <c r="D94" s="186" t="s">
        <v>571</v>
      </c>
      <c r="E94" s="187" t="s">
        <v>67</v>
      </c>
      <c r="F94" s="202">
        <v>3</v>
      </c>
      <c r="G94" s="290"/>
      <c r="H94" s="6">
        <f t="shared" si="9"/>
        <v>0</v>
      </c>
      <c r="I94" s="190" t="e">
        <f t="shared" si="8"/>
        <v>#DIV/0!</v>
      </c>
      <c r="J94" s="184" t="e">
        <f>#REF!</f>
        <v>#REF!</v>
      </c>
      <c r="K94" s="142"/>
    </row>
    <row r="95" spans="1:11" ht="12.75" outlineLevel="1">
      <c r="A95" s="10" t="s">
        <v>344</v>
      </c>
      <c r="B95" s="28">
        <v>70151</v>
      </c>
      <c r="C95" s="185" t="s">
        <v>508</v>
      </c>
      <c r="D95" s="186" t="s">
        <v>572</v>
      </c>
      <c r="E95" s="187" t="s">
        <v>573</v>
      </c>
      <c r="F95" s="202">
        <v>3</v>
      </c>
      <c r="G95" s="290"/>
      <c r="H95" s="6">
        <f t="shared" si="9"/>
        <v>0</v>
      </c>
      <c r="I95" s="190" t="e">
        <f t="shared" si="8"/>
        <v>#DIV/0!</v>
      </c>
      <c r="J95" s="184" t="e">
        <f>#REF!</f>
        <v>#REF!</v>
      </c>
      <c r="K95" s="142"/>
    </row>
    <row r="96" spans="1:11" ht="25.5" outlineLevel="1">
      <c r="A96" s="10" t="s">
        <v>345</v>
      </c>
      <c r="B96" s="26">
        <v>91306</v>
      </c>
      <c r="C96" s="185" t="s">
        <v>714</v>
      </c>
      <c r="D96" s="186" t="s">
        <v>569</v>
      </c>
      <c r="E96" s="187" t="s">
        <v>67</v>
      </c>
      <c r="F96" s="202">
        <v>1</v>
      </c>
      <c r="G96" s="290"/>
      <c r="H96" s="6">
        <f t="shared" si="9"/>
        <v>0</v>
      </c>
      <c r="I96" s="190" t="e">
        <f t="shared" si="8"/>
        <v>#DIV/0!</v>
      </c>
      <c r="J96" s="184" t="e">
        <f>#REF!</f>
        <v>#REF!</v>
      </c>
      <c r="K96" s="142"/>
    </row>
    <row r="97" spans="1:11" ht="12.75" outlineLevel="1">
      <c r="A97" s="10" t="s">
        <v>346</v>
      </c>
      <c r="B97" s="27">
        <v>70251</v>
      </c>
      <c r="C97" s="185" t="s">
        <v>508</v>
      </c>
      <c r="D97" s="186" t="s">
        <v>320</v>
      </c>
      <c r="E97" s="187" t="s">
        <v>67</v>
      </c>
      <c r="F97" s="202">
        <v>1</v>
      </c>
      <c r="G97" s="290"/>
      <c r="H97" s="6">
        <f t="shared" si="9"/>
        <v>0</v>
      </c>
      <c r="I97" s="190" t="e">
        <f t="shared" si="8"/>
        <v>#DIV/0!</v>
      </c>
      <c r="J97" s="184" t="e">
        <f>#REF!</f>
        <v>#REF!</v>
      </c>
      <c r="K97" s="142"/>
    </row>
    <row r="98" spans="1:11" ht="12.75" outlineLevel="1">
      <c r="A98" s="10" t="s">
        <v>347</v>
      </c>
      <c r="B98" s="20" t="s">
        <v>184</v>
      </c>
      <c r="C98" s="185" t="s">
        <v>498</v>
      </c>
      <c r="D98" s="186" t="s">
        <v>567</v>
      </c>
      <c r="E98" s="187" t="s">
        <v>525</v>
      </c>
      <c r="F98" s="202">
        <v>10.2</v>
      </c>
      <c r="G98" s="290"/>
      <c r="H98" s="6">
        <f t="shared" si="9"/>
        <v>0</v>
      </c>
      <c r="I98" s="190" t="e">
        <f t="shared" si="8"/>
        <v>#DIV/0!</v>
      </c>
      <c r="J98" s="184" t="e">
        <f>#REF!</f>
        <v>#REF!</v>
      </c>
      <c r="K98" s="142"/>
    </row>
    <row r="99" spans="1:11" ht="30.75" customHeight="1" outlineLevel="1">
      <c r="A99" s="10" t="s">
        <v>348</v>
      </c>
      <c r="B99" s="27" t="s">
        <v>173</v>
      </c>
      <c r="C99" s="185" t="s">
        <v>498</v>
      </c>
      <c r="D99" s="186" t="s">
        <v>574</v>
      </c>
      <c r="E99" s="187" t="s">
        <v>67</v>
      </c>
      <c r="F99" s="202">
        <v>1</v>
      </c>
      <c r="G99" s="290"/>
      <c r="H99" s="6">
        <f t="shared" si="9"/>
        <v>0</v>
      </c>
      <c r="I99" s="190" t="e">
        <f t="shared" si="8"/>
        <v>#DIV/0!</v>
      </c>
      <c r="J99" s="184" t="e">
        <f>#REF!</f>
        <v>#REF!</v>
      </c>
      <c r="K99" s="142"/>
    </row>
    <row r="100" spans="1:11" ht="12.75" outlineLevel="1">
      <c r="A100" s="10" t="s">
        <v>349</v>
      </c>
      <c r="B100" s="28">
        <v>70139</v>
      </c>
      <c r="C100" s="185" t="s">
        <v>508</v>
      </c>
      <c r="D100" s="192" t="s">
        <v>342</v>
      </c>
      <c r="E100" s="187" t="s">
        <v>513</v>
      </c>
      <c r="F100" s="202">
        <v>3.36</v>
      </c>
      <c r="G100" s="290"/>
      <c r="H100" s="6">
        <f t="shared" si="9"/>
        <v>0</v>
      </c>
      <c r="I100" s="190" t="e">
        <f t="shared" si="8"/>
        <v>#DIV/0!</v>
      </c>
      <c r="J100" s="184" t="e">
        <f>#REF!</f>
        <v>#REF!</v>
      </c>
      <c r="K100" s="142"/>
    </row>
    <row r="101" spans="1:11" ht="12.75" outlineLevel="1">
      <c r="A101" s="10" t="s">
        <v>350</v>
      </c>
      <c r="B101" s="28">
        <v>70151</v>
      </c>
      <c r="C101" s="185" t="s">
        <v>508</v>
      </c>
      <c r="D101" s="186" t="s">
        <v>572</v>
      </c>
      <c r="E101" s="187" t="s">
        <v>573</v>
      </c>
      <c r="F101" s="202">
        <v>2</v>
      </c>
      <c r="G101" s="290"/>
      <c r="H101" s="6">
        <f t="shared" si="9"/>
        <v>0</v>
      </c>
      <c r="I101" s="190" t="e">
        <f t="shared" si="8"/>
        <v>#DIV/0!</v>
      </c>
      <c r="J101" s="184" t="e">
        <f>#REF!</f>
        <v>#REF!</v>
      </c>
      <c r="K101" s="142"/>
    </row>
    <row r="102" spans="1:11" ht="13.5" outlineLevel="1" thickBot="1">
      <c r="A102" s="10" t="s">
        <v>351</v>
      </c>
      <c r="B102" s="26">
        <v>102219</v>
      </c>
      <c r="C102" s="185" t="s">
        <v>714</v>
      </c>
      <c r="D102" s="186" t="s">
        <v>575</v>
      </c>
      <c r="E102" s="187" t="s">
        <v>513</v>
      </c>
      <c r="F102" s="202">
        <v>335.57</v>
      </c>
      <c r="G102" s="290"/>
      <c r="H102" s="6">
        <f t="shared" si="9"/>
        <v>0</v>
      </c>
      <c r="I102" s="190" t="e">
        <f t="shared" si="8"/>
        <v>#DIV/0!</v>
      </c>
      <c r="J102" s="184" t="e">
        <f>#REF!</f>
        <v>#REF!</v>
      </c>
      <c r="K102" s="142"/>
    </row>
    <row r="103" spans="1:11" ht="15.75" thickBot="1">
      <c r="A103" s="327">
        <v>6</v>
      </c>
      <c r="B103" s="328"/>
      <c r="C103" s="173"/>
      <c r="D103" s="174" t="s">
        <v>47</v>
      </c>
      <c r="E103" s="175">
        <f>SUM(E104+E109+E114)</f>
        <v>0</v>
      </c>
      <c r="F103" s="175"/>
      <c r="G103" s="175"/>
      <c r="H103" s="176"/>
      <c r="I103" s="177" t="e">
        <f>E103/$G$307</f>
        <v>#DIV/0!</v>
      </c>
      <c r="J103" s="178" t="e">
        <f>#REF!</f>
        <v>#REF!</v>
      </c>
      <c r="K103" s="142"/>
    </row>
    <row r="104" spans="1:11" ht="12.75" customHeight="1" outlineLevel="1">
      <c r="A104" s="335" t="s">
        <v>48</v>
      </c>
      <c r="B104" s="336"/>
      <c r="C104" s="196"/>
      <c r="D104" s="194" t="s">
        <v>354</v>
      </c>
      <c r="E104" s="198">
        <f>SUM(H105:H108)</f>
        <v>0</v>
      </c>
      <c r="F104" s="198"/>
      <c r="G104" s="198"/>
      <c r="H104" s="198"/>
      <c r="I104" s="199" t="e">
        <f>E104/$G$307</f>
        <v>#DIV/0!</v>
      </c>
      <c r="J104" s="184" t="e">
        <f>#REF!</f>
        <v>#REF!</v>
      </c>
      <c r="K104" s="142"/>
    </row>
    <row r="105" spans="1:11" ht="12.75" customHeight="1" outlineLevel="1">
      <c r="A105" s="10" t="s">
        <v>49</v>
      </c>
      <c r="B105" s="3" t="s">
        <v>198</v>
      </c>
      <c r="C105" s="185" t="s">
        <v>498</v>
      </c>
      <c r="D105" s="186" t="s">
        <v>576</v>
      </c>
      <c r="E105" s="187" t="s">
        <v>513</v>
      </c>
      <c r="F105" s="188">
        <v>13.37</v>
      </c>
      <c r="G105" s="290"/>
      <c r="H105" s="4">
        <f>_xlfn.IFERROR(F105*G105," - ")</f>
        <v>0</v>
      </c>
      <c r="I105" s="189" t="e">
        <f>H105/$G$307</f>
        <v>#DIV/0!</v>
      </c>
      <c r="J105" s="184" t="e">
        <f>#REF!</f>
        <v>#REF!</v>
      </c>
      <c r="K105" s="142"/>
    </row>
    <row r="106" spans="1:11" ht="12.75" customHeight="1" outlineLevel="1">
      <c r="A106" s="10" t="s">
        <v>50</v>
      </c>
      <c r="B106" s="3" t="s">
        <v>175</v>
      </c>
      <c r="C106" s="185" t="s">
        <v>498</v>
      </c>
      <c r="D106" s="186" t="s">
        <v>577</v>
      </c>
      <c r="E106" s="187" t="s">
        <v>67</v>
      </c>
      <c r="F106" s="188">
        <v>2</v>
      </c>
      <c r="G106" s="290"/>
      <c r="H106" s="4">
        <f>_xlfn.IFERROR(F106*G106," - ")</f>
        <v>0</v>
      </c>
      <c r="I106" s="189" t="e">
        <f>H106/$G$307</f>
        <v>#DIV/0!</v>
      </c>
      <c r="J106" s="184" t="e">
        <f>#REF!</f>
        <v>#REF!</v>
      </c>
      <c r="K106" s="142"/>
    </row>
    <row r="107" spans="1:11" ht="12.75" customHeight="1" outlineLevel="1">
      <c r="A107" s="10" t="s">
        <v>360</v>
      </c>
      <c r="B107" s="3" t="s">
        <v>176</v>
      </c>
      <c r="C107" s="185" t="s">
        <v>498</v>
      </c>
      <c r="D107" s="186" t="s">
        <v>578</v>
      </c>
      <c r="E107" s="187" t="s">
        <v>513</v>
      </c>
      <c r="F107" s="188">
        <v>7.44</v>
      </c>
      <c r="G107" s="290"/>
      <c r="H107" s="4">
        <f>_xlfn.IFERROR(F107*G107," - ")</f>
        <v>0</v>
      </c>
      <c r="I107" s="189" t="e">
        <f>H107/$G$307</f>
        <v>#DIV/0!</v>
      </c>
      <c r="J107" s="184" t="e">
        <f>#REF!</f>
        <v>#REF!</v>
      </c>
      <c r="K107" s="142"/>
    </row>
    <row r="108" spans="1:11" ht="12.75" outlineLevel="1">
      <c r="A108" s="10" t="s">
        <v>364</v>
      </c>
      <c r="B108" s="24" t="s">
        <v>300</v>
      </c>
      <c r="C108" s="185" t="s">
        <v>498</v>
      </c>
      <c r="D108" s="186" t="s">
        <v>579</v>
      </c>
      <c r="E108" s="187" t="s">
        <v>513</v>
      </c>
      <c r="F108" s="188">
        <v>24.57</v>
      </c>
      <c r="G108" s="290"/>
      <c r="H108" s="4">
        <f>_xlfn.IFERROR(F108*G108," - ")</f>
        <v>0</v>
      </c>
      <c r="I108" s="189" t="e">
        <f>H108/$G$307</f>
        <v>#DIV/0!</v>
      </c>
      <c r="J108" s="184" t="e">
        <f>#REF!</f>
        <v>#REF!</v>
      </c>
      <c r="K108" s="142"/>
    </row>
    <row r="109" spans="1:11" ht="12.75" customHeight="1" outlineLevel="1">
      <c r="A109" s="329" t="s">
        <v>51</v>
      </c>
      <c r="B109" s="330"/>
      <c r="C109" s="180"/>
      <c r="D109" s="194" t="s">
        <v>390</v>
      </c>
      <c r="E109" s="182">
        <f>SUM(H110:H113)</f>
        <v>0</v>
      </c>
      <c r="F109" s="182"/>
      <c r="G109" s="182"/>
      <c r="H109" s="182"/>
      <c r="I109" s="183" t="e">
        <f>E109/$G$307</f>
        <v>#DIV/0!</v>
      </c>
      <c r="J109" s="184" t="e">
        <f>#REF!</f>
        <v>#REF!</v>
      </c>
      <c r="K109" s="142"/>
    </row>
    <row r="110" spans="1:11" ht="25.5" outlineLevel="1">
      <c r="A110" s="10" t="s">
        <v>52</v>
      </c>
      <c r="B110" s="24">
        <v>100702</v>
      </c>
      <c r="C110" s="185" t="s">
        <v>714</v>
      </c>
      <c r="D110" s="186" t="s">
        <v>580</v>
      </c>
      <c r="E110" s="187" t="s">
        <v>513</v>
      </c>
      <c r="F110" s="200">
        <v>12.35</v>
      </c>
      <c r="G110" s="290"/>
      <c r="H110" s="4">
        <f>_xlfn.IFERROR(F110*G110," - ")</f>
        <v>0</v>
      </c>
      <c r="I110" s="189" t="e">
        <f>H110/$G$307</f>
        <v>#DIV/0!</v>
      </c>
      <c r="J110" s="184" t="e">
        <f>#REF!</f>
        <v>#REF!</v>
      </c>
      <c r="K110" s="142"/>
    </row>
    <row r="111" spans="1:11" ht="12.75" outlineLevel="1">
      <c r="A111" s="10" t="s">
        <v>53</v>
      </c>
      <c r="B111" s="7" t="s">
        <v>178</v>
      </c>
      <c r="C111" s="185" t="s">
        <v>498</v>
      </c>
      <c r="D111" s="215" t="s">
        <v>581</v>
      </c>
      <c r="E111" s="187" t="s">
        <v>513</v>
      </c>
      <c r="F111" s="216">
        <v>1.28</v>
      </c>
      <c r="G111" s="290"/>
      <c r="H111" s="4">
        <f>_xlfn.IFERROR(F111*G111," - ")</f>
        <v>0</v>
      </c>
      <c r="I111" s="201" t="e">
        <f>H111/$G$307</f>
        <v>#DIV/0!</v>
      </c>
      <c r="J111" s="184" t="e">
        <f>#REF!</f>
        <v>#REF!</v>
      </c>
      <c r="K111" s="142"/>
    </row>
    <row r="112" spans="1:11" ht="12.75" outlineLevel="1">
      <c r="A112" s="10" t="s">
        <v>54</v>
      </c>
      <c r="B112" s="7" t="s">
        <v>180</v>
      </c>
      <c r="C112" s="185" t="s">
        <v>498</v>
      </c>
      <c r="D112" s="215" t="s">
        <v>582</v>
      </c>
      <c r="E112" s="187" t="s">
        <v>67</v>
      </c>
      <c r="F112" s="202">
        <v>1</v>
      </c>
      <c r="G112" s="290"/>
      <c r="H112" s="4">
        <f>_xlfn.IFERROR(F112*G112," - ")</f>
        <v>0</v>
      </c>
      <c r="I112" s="201" t="e">
        <f>H112/$G$307</f>
        <v>#DIV/0!</v>
      </c>
      <c r="J112" s="184" t="e">
        <f>#REF!</f>
        <v>#REF!</v>
      </c>
      <c r="K112" s="142"/>
    </row>
    <row r="113" spans="1:11" ht="12.75" outlineLevel="1">
      <c r="A113" s="10" t="s">
        <v>428</v>
      </c>
      <c r="B113" s="24" t="s">
        <v>300</v>
      </c>
      <c r="C113" s="185" t="s">
        <v>498</v>
      </c>
      <c r="D113" s="186" t="s">
        <v>579</v>
      </c>
      <c r="E113" s="187" t="s">
        <v>513</v>
      </c>
      <c r="F113" s="217">
        <v>18.17</v>
      </c>
      <c r="G113" s="290"/>
      <c r="H113" s="4">
        <f>_xlfn.IFERROR(F113*G113," - ")</f>
        <v>0</v>
      </c>
      <c r="I113" s="201" t="e">
        <f>H113/$G$307</f>
        <v>#DIV/0!</v>
      </c>
      <c r="J113" s="184" t="e">
        <f>#REF!</f>
        <v>#REF!</v>
      </c>
      <c r="K113" s="142"/>
    </row>
    <row r="114" spans="1:11" ht="12.75" customHeight="1" outlineLevel="1">
      <c r="A114" s="329" t="s">
        <v>55</v>
      </c>
      <c r="B114" s="330"/>
      <c r="C114" s="180"/>
      <c r="D114" s="194" t="s">
        <v>353</v>
      </c>
      <c r="E114" s="182">
        <f>SUM(H115:H122)</f>
        <v>0</v>
      </c>
      <c r="F114" s="182"/>
      <c r="G114" s="182"/>
      <c r="H114" s="182"/>
      <c r="I114" s="183" t="e">
        <f>E114/$G$307</f>
        <v>#DIV/0!</v>
      </c>
      <c r="J114" s="184" t="e">
        <f>#REF!</f>
        <v>#REF!</v>
      </c>
      <c r="K114" s="142"/>
    </row>
    <row r="115" spans="1:11" ht="12.75" customHeight="1" outlineLevel="1">
      <c r="A115" s="10" t="s">
        <v>56</v>
      </c>
      <c r="B115" s="3" t="s">
        <v>352</v>
      </c>
      <c r="C115" s="185" t="s">
        <v>499</v>
      </c>
      <c r="D115" s="186" t="s">
        <v>583</v>
      </c>
      <c r="E115" s="187" t="s">
        <v>525</v>
      </c>
      <c r="F115" s="200">
        <v>17.9</v>
      </c>
      <c r="G115" s="290"/>
      <c r="H115" s="8">
        <f>_xlfn.IFERROR(F115*G115," - ")</f>
        <v>0</v>
      </c>
      <c r="I115" s="189" t="e">
        <f aca="true" t="shared" si="10" ref="I115:I122">H115/$G$307</f>
        <v>#DIV/0!</v>
      </c>
      <c r="J115" s="184" t="e">
        <f>#REF!</f>
        <v>#REF!</v>
      </c>
      <c r="K115" s="142"/>
    </row>
    <row r="116" spans="1:11" ht="12.75" customHeight="1" outlineLevel="1">
      <c r="A116" s="10" t="s">
        <v>57</v>
      </c>
      <c r="B116" s="7" t="s">
        <v>186</v>
      </c>
      <c r="C116" s="185" t="s">
        <v>498</v>
      </c>
      <c r="D116" s="215" t="s">
        <v>584</v>
      </c>
      <c r="E116" s="187" t="s">
        <v>67</v>
      </c>
      <c r="F116" s="216">
        <v>8</v>
      </c>
      <c r="G116" s="290"/>
      <c r="H116" s="8">
        <f aca="true" t="shared" si="11" ref="H116:H122">_xlfn.IFERROR(F116*G116," - ")</f>
        <v>0</v>
      </c>
      <c r="I116" s="201" t="e">
        <f t="shared" si="10"/>
        <v>#DIV/0!</v>
      </c>
      <c r="J116" s="184" t="e">
        <f>#REF!</f>
        <v>#REF!</v>
      </c>
      <c r="K116" s="142"/>
    </row>
    <row r="117" spans="1:11" ht="12.75" customHeight="1" outlineLevel="1">
      <c r="A117" s="10" t="s">
        <v>58</v>
      </c>
      <c r="B117" s="3" t="s">
        <v>298</v>
      </c>
      <c r="C117" s="185" t="s">
        <v>498</v>
      </c>
      <c r="D117" s="186" t="s">
        <v>585</v>
      </c>
      <c r="E117" s="187" t="s">
        <v>525</v>
      </c>
      <c r="F117" s="216">
        <v>101.25</v>
      </c>
      <c r="G117" s="290"/>
      <c r="H117" s="8">
        <f t="shared" si="11"/>
        <v>0</v>
      </c>
      <c r="I117" s="189" t="e">
        <f t="shared" si="10"/>
        <v>#DIV/0!</v>
      </c>
      <c r="J117" s="184" t="e">
        <f>#REF!</f>
        <v>#REF!</v>
      </c>
      <c r="K117" s="142"/>
    </row>
    <row r="118" spans="1:11" ht="12.75" customHeight="1" outlineLevel="1">
      <c r="A118" s="10" t="s">
        <v>356</v>
      </c>
      <c r="B118" s="7" t="s">
        <v>255</v>
      </c>
      <c r="C118" s="185" t="s">
        <v>498</v>
      </c>
      <c r="D118" s="215" t="s">
        <v>586</v>
      </c>
      <c r="E118" s="187" t="s">
        <v>525</v>
      </c>
      <c r="F118" s="216">
        <v>582.42</v>
      </c>
      <c r="G118" s="290"/>
      <c r="H118" s="8">
        <f t="shared" si="11"/>
        <v>0</v>
      </c>
      <c r="I118" s="201" t="e">
        <f t="shared" si="10"/>
        <v>#DIV/0!</v>
      </c>
      <c r="J118" s="184" t="e">
        <f>#REF!</f>
        <v>#REF!</v>
      </c>
      <c r="K118" s="142"/>
    </row>
    <row r="119" spans="1:11" ht="12.75" outlineLevel="1">
      <c r="A119" s="10" t="s">
        <v>357</v>
      </c>
      <c r="B119" s="7" t="s">
        <v>177</v>
      </c>
      <c r="C119" s="185" t="s">
        <v>498</v>
      </c>
      <c r="D119" s="215" t="s">
        <v>587</v>
      </c>
      <c r="E119" s="187" t="s">
        <v>513</v>
      </c>
      <c r="F119" s="216">
        <v>23</v>
      </c>
      <c r="G119" s="290"/>
      <c r="H119" s="8">
        <f t="shared" si="11"/>
        <v>0</v>
      </c>
      <c r="I119" s="201" t="e">
        <f t="shared" si="10"/>
        <v>#DIV/0!</v>
      </c>
      <c r="J119" s="184" t="e">
        <f>#REF!</f>
        <v>#REF!</v>
      </c>
      <c r="K119" s="142"/>
    </row>
    <row r="120" spans="1:11" ht="12.75" outlineLevel="1">
      <c r="A120" s="10" t="s">
        <v>426</v>
      </c>
      <c r="B120" s="23" t="s">
        <v>174</v>
      </c>
      <c r="C120" s="185" t="s">
        <v>498</v>
      </c>
      <c r="D120" s="215" t="s">
        <v>588</v>
      </c>
      <c r="E120" s="187" t="s">
        <v>513</v>
      </c>
      <c r="F120" s="216">
        <v>0.32000000000000006</v>
      </c>
      <c r="G120" s="290"/>
      <c r="H120" s="8">
        <f t="shared" si="11"/>
        <v>0</v>
      </c>
      <c r="I120" s="201" t="e">
        <f t="shared" si="10"/>
        <v>#DIV/0!</v>
      </c>
      <c r="J120" s="184" t="e">
        <f>#REF!</f>
        <v>#REF!</v>
      </c>
      <c r="K120" s="142"/>
    </row>
    <row r="121" spans="1:11" ht="12.75" outlineLevel="1">
      <c r="A121" s="10" t="s">
        <v>427</v>
      </c>
      <c r="B121" s="23" t="s">
        <v>179</v>
      </c>
      <c r="C121" s="185" t="s">
        <v>498</v>
      </c>
      <c r="D121" s="215" t="s">
        <v>589</v>
      </c>
      <c r="E121" s="187" t="s">
        <v>513</v>
      </c>
      <c r="F121" s="216">
        <v>0.32000000000000006</v>
      </c>
      <c r="G121" s="290"/>
      <c r="H121" s="8">
        <f t="shared" si="11"/>
        <v>0</v>
      </c>
      <c r="I121" s="201" t="e">
        <f t="shared" si="10"/>
        <v>#DIV/0!</v>
      </c>
      <c r="J121" s="184" t="e">
        <f>#REF!</f>
        <v>#REF!</v>
      </c>
      <c r="K121" s="142"/>
    </row>
    <row r="122" spans="1:11" ht="13.5" outlineLevel="1" thickBot="1">
      <c r="A122" s="10" t="s">
        <v>436</v>
      </c>
      <c r="B122" s="23">
        <v>102181</v>
      </c>
      <c r="C122" s="185" t="s">
        <v>714</v>
      </c>
      <c r="D122" s="215" t="s">
        <v>590</v>
      </c>
      <c r="E122" s="187" t="s">
        <v>513</v>
      </c>
      <c r="F122" s="216">
        <v>9.239999999999998</v>
      </c>
      <c r="G122" s="290"/>
      <c r="H122" s="8">
        <f t="shared" si="11"/>
        <v>0</v>
      </c>
      <c r="I122" s="201" t="e">
        <f t="shared" si="10"/>
        <v>#DIV/0!</v>
      </c>
      <c r="J122" s="184" t="e">
        <f>#REF!</f>
        <v>#REF!</v>
      </c>
      <c r="K122" s="142"/>
    </row>
    <row r="123" spans="1:11" ht="15.75" customHeight="1" thickBot="1">
      <c r="A123" s="327">
        <v>7</v>
      </c>
      <c r="B123" s="328"/>
      <c r="C123" s="173"/>
      <c r="D123" s="174" t="s">
        <v>361</v>
      </c>
      <c r="E123" s="175">
        <f>SUM(E124)</f>
        <v>0</v>
      </c>
      <c r="F123" s="175"/>
      <c r="G123" s="175"/>
      <c r="H123" s="176"/>
      <c r="I123" s="177" t="e">
        <f>E123/$G$307</f>
        <v>#DIV/0!</v>
      </c>
      <c r="J123" s="178" t="e">
        <f>#REF!</f>
        <v>#REF!</v>
      </c>
      <c r="K123" s="142"/>
    </row>
    <row r="124" spans="1:11" ht="12.75" customHeight="1" outlineLevel="1">
      <c r="A124" s="329" t="s">
        <v>59</v>
      </c>
      <c r="B124" s="330"/>
      <c r="C124" s="180"/>
      <c r="D124" s="194" t="s">
        <v>361</v>
      </c>
      <c r="E124" s="182">
        <f>SUM(H125:H129)</f>
        <v>0</v>
      </c>
      <c r="F124" s="182"/>
      <c r="G124" s="182"/>
      <c r="H124" s="182"/>
      <c r="I124" s="183" t="e">
        <f>E124/$G$307</f>
        <v>#DIV/0!</v>
      </c>
      <c r="J124" s="184" t="e">
        <f>#REF!</f>
        <v>#REF!</v>
      </c>
      <c r="K124" s="142"/>
    </row>
    <row r="125" spans="1:11" ht="12.75" customHeight="1" outlineLevel="1">
      <c r="A125" s="218" t="s">
        <v>60</v>
      </c>
      <c r="B125" s="29" t="s">
        <v>220</v>
      </c>
      <c r="C125" s="185" t="s">
        <v>498</v>
      </c>
      <c r="D125" s="186" t="s">
        <v>591</v>
      </c>
      <c r="E125" s="187" t="s">
        <v>513</v>
      </c>
      <c r="F125" s="219">
        <v>24.22</v>
      </c>
      <c r="G125" s="290"/>
      <c r="H125" s="19">
        <f>_xlfn.IFERROR(F125*G125," - ")</f>
        <v>0</v>
      </c>
      <c r="I125" s="220" t="e">
        <f>H125/$G$307</f>
        <v>#DIV/0!</v>
      </c>
      <c r="J125" s="184" t="e">
        <f>#REF!</f>
        <v>#REF!</v>
      </c>
      <c r="K125" s="142"/>
    </row>
    <row r="126" spans="1:11" ht="25.5" outlineLevel="1">
      <c r="A126" s="218" t="s">
        <v>61</v>
      </c>
      <c r="B126" s="30">
        <v>100861</v>
      </c>
      <c r="C126" s="185" t="s">
        <v>714</v>
      </c>
      <c r="D126" s="186" t="s">
        <v>592</v>
      </c>
      <c r="E126" s="187" t="s">
        <v>67</v>
      </c>
      <c r="F126" s="221">
        <v>98</v>
      </c>
      <c r="G126" s="290"/>
      <c r="H126" s="19">
        <f>_xlfn.IFERROR(F126*G126," - ")</f>
        <v>0</v>
      </c>
      <c r="I126" s="205" t="e">
        <f>H126/$G$307</f>
        <v>#DIV/0!</v>
      </c>
      <c r="J126" s="184" t="e">
        <f>#REF!</f>
        <v>#REF!</v>
      </c>
      <c r="K126" s="142"/>
    </row>
    <row r="127" spans="1:11" ht="12.75" outlineLevel="1">
      <c r="A127" s="218" t="s">
        <v>362</v>
      </c>
      <c r="B127" s="30" t="s">
        <v>223</v>
      </c>
      <c r="C127" s="185" t="s">
        <v>498</v>
      </c>
      <c r="D127" s="186" t="s">
        <v>593</v>
      </c>
      <c r="E127" s="187" t="s">
        <v>67</v>
      </c>
      <c r="F127" s="221">
        <v>13</v>
      </c>
      <c r="G127" s="290"/>
      <c r="H127" s="19">
        <f>_xlfn.IFERROR(F127*G127," - ")</f>
        <v>0</v>
      </c>
      <c r="I127" s="205" t="e">
        <f>H127/$G$307</f>
        <v>#DIV/0!</v>
      </c>
      <c r="J127" s="184" t="e">
        <f>#REF!</f>
        <v>#REF!</v>
      </c>
      <c r="K127" s="142"/>
    </row>
    <row r="128" spans="1:11" ht="12.75" outlineLevel="1">
      <c r="A128" s="218" t="s">
        <v>363</v>
      </c>
      <c r="B128" s="30">
        <v>86881</v>
      </c>
      <c r="C128" s="185" t="s">
        <v>714</v>
      </c>
      <c r="D128" s="186" t="s">
        <v>594</v>
      </c>
      <c r="E128" s="187" t="s">
        <v>67</v>
      </c>
      <c r="F128" s="221">
        <v>13</v>
      </c>
      <c r="G128" s="290"/>
      <c r="H128" s="19">
        <f>_xlfn.IFERROR(F128*G128," - ")</f>
        <v>0</v>
      </c>
      <c r="I128" s="205" t="e">
        <f>H128/$G$307</f>
        <v>#DIV/0!</v>
      </c>
      <c r="J128" s="184" t="e">
        <f>#REF!</f>
        <v>#REF!</v>
      </c>
      <c r="K128" s="142"/>
    </row>
    <row r="129" spans="1:11" ht="13.5" outlineLevel="1" thickBot="1">
      <c r="A129" s="218" t="s">
        <v>365</v>
      </c>
      <c r="B129" s="30" t="s">
        <v>222</v>
      </c>
      <c r="C129" s="185" t="s">
        <v>498</v>
      </c>
      <c r="D129" s="222" t="s">
        <v>595</v>
      </c>
      <c r="E129" s="187" t="s">
        <v>67</v>
      </c>
      <c r="F129" s="221">
        <v>13</v>
      </c>
      <c r="G129" s="290"/>
      <c r="H129" s="19">
        <f>_xlfn.IFERROR(F129*G129," - ")</f>
        <v>0</v>
      </c>
      <c r="I129" s="205" t="e">
        <f>H129/$G$307</f>
        <v>#DIV/0!</v>
      </c>
      <c r="J129" s="184" t="e">
        <f>#REF!</f>
        <v>#REF!</v>
      </c>
      <c r="K129" s="142"/>
    </row>
    <row r="130" spans="1:11" ht="15.75" customHeight="1" thickBot="1">
      <c r="A130" s="327">
        <v>8</v>
      </c>
      <c r="B130" s="328"/>
      <c r="C130" s="173"/>
      <c r="D130" s="174" t="s">
        <v>274</v>
      </c>
      <c r="E130" s="175">
        <f>SUM(E131)</f>
        <v>0</v>
      </c>
      <c r="F130" s="175"/>
      <c r="G130" s="175"/>
      <c r="H130" s="176"/>
      <c r="I130" s="177" t="e">
        <f>E130/$G$307</f>
        <v>#DIV/0!</v>
      </c>
      <c r="J130" s="178" t="e">
        <f>#REF!</f>
        <v>#REF!</v>
      </c>
      <c r="K130" s="142"/>
    </row>
    <row r="131" spans="1:11" ht="12.75" customHeight="1" outlineLevel="1">
      <c r="A131" s="335" t="s">
        <v>64</v>
      </c>
      <c r="B131" s="336"/>
      <c r="C131" s="196"/>
      <c r="D131" s="197" t="s">
        <v>62</v>
      </c>
      <c r="E131" s="198">
        <f>SUM(H132:H133)</f>
        <v>0</v>
      </c>
      <c r="F131" s="198"/>
      <c r="G131" s="198"/>
      <c r="H131" s="223"/>
      <c r="I131" s="199" t="e">
        <f>E131/$G$307</f>
        <v>#DIV/0!</v>
      </c>
      <c r="J131" s="184" t="e">
        <f>#REF!</f>
        <v>#REF!</v>
      </c>
      <c r="K131" s="142"/>
    </row>
    <row r="132" spans="1:11" ht="12.75" customHeight="1" outlineLevel="1">
      <c r="A132" s="25" t="s">
        <v>65</v>
      </c>
      <c r="B132" s="203" t="s">
        <v>32</v>
      </c>
      <c r="C132" s="185" t="s">
        <v>499</v>
      </c>
      <c r="D132" s="186" t="s">
        <v>596</v>
      </c>
      <c r="E132" s="187" t="s">
        <v>513</v>
      </c>
      <c r="F132" s="224">
        <v>48.85</v>
      </c>
      <c r="G132" s="290"/>
      <c r="H132" s="225">
        <f>_xlfn.IFERROR(F132*G132," - ")</f>
        <v>0</v>
      </c>
      <c r="I132" s="190" t="e">
        <f>H132/$G$307</f>
        <v>#DIV/0!</v>
      </c>
      <c r="J132" s="184" t="e">
        <f>#REF!</f>
        <v>#REF!</v>
      </c>
      <c r="K132" s="142"/>
    </row>
    <row r="133" spans="1:11" ht="12.75" customHeight="1" outlineLevel="1" thickBot="1">
      <c r="A133" s="25" t="s">
        <v>66</v>
      </c>
      <c r="B133" s="208" t="s">
        <v>121</v>
      </c>
      <c r="C133" s="185" t="s">
        <v>499</v>
      </c>
      <c r="D133" s="186" t="s">
        <v>597</v>
      </c>
      <c r="E133" s="187" t="s">
        <v>513</v>
      </c>
      <c r="F133" s="224">
        <v>26.21</v>
      </c>
      <c r="G133" s="290"/>
      <c r="H133" s="225">
        <f>_xlfn.IFERROR(F133*G133," - ")</f>
        <v>0</v>
      </c>
      <c r="I133" s="190" t="e">
        <f>H133/$G$307</f>
        <v>#DIV/0!</v>
      </c>
      <c r="J133" s="184" t="e">
        <f>#REF!</f>
        <v>#REF!</v>
      </c>
      <c r="K133" s="142"/>
    </row>
    <row r="134" spans="1:11" ht="15.75" customHeight="1" thickBot="1">
      <c r="A134" s="327">
        <v>9</v>
      </c>
      <c r="B134" s="328"/>
      <c r="C134" s="173"/>
      <c r="D134" s="174" t="s">
        <v>63</v>
      </c>
      <c r="E134" s="175">
        <f>SUM(E135+E144+E149+E154+E161)</f>
        <v>0</v>
      </c>
      <c r="F134" s="175"/>
      <c r="G134" s="175"/>
      <c r="H134" s="176"/>
      <c r="I134" s="177" t="e">
        <f>E134/$G$307</f>
        <v>#DIV/0!</v>
      </c>
      <c r="J134" s="178" t="e">
        <f>#REF!</f>
        <v>#REF!</v>
      </c>
      <c r="K134" s="142"/>
    </row>
    <row r="135" spans="1:11" ht="12.75" customHeight="1" outlineLevel="1">
      <c r="A135" s="347" t="s">
        <v>72</v>
      </c>
      <c r="B135" s="348"/>
      <c r="C135" s="180"/>
      <c r="D135" s="194" t="s">
        <v>68</v>
      </c>
      <c r="E135" s="198">
        <f>SUM(H136:H143)</f>
        <v>0</v>
      </c>
      <c r="F135" s="198"/>
      <c r="G135" s="198"/>
      <c r="H135" s="198"/>
      <c r="I135" s="183" t="e">
        <f>E135/$G$307</f>
        <v>#DIV/0!</v>
      </c>
      <c r="J135" s="184"/>
      <c r="K135" s="142"/>
    </row>
    <row r="136" spans="1:11" ht="31.5" customHeight="1" outlineLevel="1">
      <c r="A136" s="218" t="s">
        <v>74</v>
      </c>
      <c r="B136" s="226">
        <v>91785</v>
      </c>
      <c r="C136" s="185" t="s">
        <v>714</v>
      </c>
      <c r="D136" s="186" t="s">
        <v>598</v>
      </c>
      <c r="E136" s="187" t="s">
        <v>525</v>
      </c>
      <c r="F136" s="227">
        <v>35</v>
      </c>
      <c r="G136" s="290"/>
      <c r="H136" s="228">
        <f>_xlfn.IFERROR(F136*G136," - ")</f>
        <v>0</v>
      </c>
      <c r="I136" s="220" t="e">
        <f aca="true" t="shared" si="12" ref="I136:I143">H136/$G$307</f>
        <v>#DIV/0!</v>
      </c>
      <c r="J136" s="184" t="e">
        <f>#REF!</f>
        <v>#REF!</v>
      </c>
      <c r="K136" s="142"/>
    </row>
    <row r="137" spans="1:11" ht="25.5" outlineLevel="1">
      <c r="A137" s="218" t="s">
        <v>75</v>
      </c>
      <c r="B137" s="203">
        <v>91787</v>
      </c>
      <c r="C137" s="185" t="s">
        <v>714</v>
      </c>
      <c r="D137" s="186" t="s">
        <v>599</v>
      </c>
      <c r="E137" s="187" t="s">
        <v>525</v>
      </c>
      <c r="F137" s="204">
        <v>20</v>
      </c>
      <c r="G137" s="290"/>
      <c r="H137" s="228">
        <f aca="true" t="shared" si="13" ref="H137:H143">_xlfn.IFERROR(F137*G137," - ")</f>
        <v>0</v>
      </c>
      <c r="I137" s="205" t="e">
        <f t="shared" si="12"/>
        <v>#DIV/0!</v>
      </c>
      <c r="J137" s="184" t="e">
        <f>#REF!</f>
        <v>#REF!</v>
      </c>
      <c r="K137" s="142"/>
    </row>
    <row r="138" spans="1:11" ht="25.5" outlineLevel="1">
      <c r="A138" s="218" t="s">
        <v>76</v>
      </c>
      <c r="B138" s="203">
        <v>91788</v>
      </c>
      <c r="C138" s="185" t="s">
        <v>714</v>
      </c>
      <c r="D138" s="186" t="s">
        <v>600</v>
      </c>
      <c r="E138" s="187" t="s">
        <v>525</v>
      </c>
      <c r="F138" s="204">
        <v>10</v>
      </c>
      <c r="G138" s="290"/>
      <c r="H138" s="228">
        <f t="shared" si="13"/>
        <v>0</v>
      </c>
      <c r="I138" s="205" t="e">
        <f t="shared" si="12"/>
        <v>#DIV/0!</v>
      </c>
      <c r="J138" s="184" t="e">
        <f>#REF!</f>
        <v>#REF!</v>
      </c>
      <c r="K138" s="142"/>
    </row>
    <row r="139" spans="1:11" ht="25.5" outlineLevel="1">
      <c r="A139" s="218" t="s">
        <v>77</v>
      </c>
      <c r="B139" s="203">
        <v>89972</v>
      </c>
      <c r="C139" s="185" t="s">
        <v>714</v>
      </c>
      <c r="D139" s="186" t="s">
        <v>601</v>
      </c>
      <c r="E139" s="187" t="s">
        <v>67</v>
      </c>
      <c r="F139" s="204">
        <v>4</v>
      </c>
      <c r="G139" s="290"/>
      <c r="H139" s="228">
        <f t="shared" si="13"/>
        <v>0</v>
      </c>
      <c r="I139" s="205" t="e">
        <f t="shared" si="12"/>
        <v>#DIV/0!</v>
      </c>
      <c r="J139" s="184" t="e">
        <f>#REF!</f>
        <v>#REF!</v>
      </c>
      <c r="K139" s="142"/>
    </row>
    <row r="140" spans="1:11" ht="12.75" customHeight="1" outlineLevel="1">
      <c r="A140" s="218" t="s">
        <v>78</v>
      </c>
      <c r="B140" s="203" t="s">
        <v>234</v>
      </c>
      <c r="C140" s="185" t="s">
        <v>498</v>
      </c>
      <c r="D140" s="186" t="s">
        <v>602</v>
      </c>
      <c r="E140" s="187" t="s">
        <v>67</v>
      </c>
      <c r="F140" s="204">
        <v>4</v>
      </c>
      <c r="G140" s="290"/>
      <c r="H140" s="228">
        <f t="shared" si="13"/>
        <v>0</v>
      </c>
      <c r="I140" s="205" t="e">
        <f>H140/$G$307</f>
        <v>#DIV/0!</v>
      </c>
      <c r="J140" s="184" t="e">
        <f>#REF!</f>
        <v>#REF!</v>
      </c>
      <c r="K140" s="142"/>
    </row>
    <row r="141" spans="1:11" ht="12.75" customHeight="1" outlineLevel="1">
      <c r="A141" s="218" t="s">
        <v>79</v>
      </c>
      <c r="B141" s="203" t="s">
        <v>69</v>
      </c>
      <c r="C141" s="185" t="s">
        <v>499</v>
      </c>
      <c r="D141" s="186" t="s">
        <v>603</v>
      </c>
      <c r="E141" s="187" t="s">
        <v>67</v>
      </c>
      <c r="F141" s="204">
        <v>2</v>
      </c>
      <c r="G141" s="290"/>
      <c r="H141" s="228">
        <f t="shared" si="13"/>
        <v>0</v>
      </c>
      <c r="I141" s="205" t="e">
        <f t="shared" si="12"/>
        <v>#DIV/0!</v>
      </c>
      <c r="J141" s="184" t="e">
        <f>#REF!</f>
        <v>#REF!</v>
      </c>
      <c r="K141" s="142"/>
    </row>
    <row r="142" spans="1:11" ht="12.75" customHeight="1" outlineLevel="1">
      <c r="A142" s="218" t="s">
        <v>80</v>
      </c>
      <c r="B142" s="203">
        <v>99619</v>
      </c>
      <c r="C142" s="185" t="s">
        <v>714</v>
      </c>
      <c r="D142" s="186" t="s">
        <v>604</v>
      </c>
      <c r="E142" s="187" t="s">
        <v>67</v>
      </c>
      <c r="F142" s="204">
        <v>3</v>
      </c>
      <c r="G142" s="290"/>
      <c r="H142" s="228">
        <f t="shared" si="13"/>
        <v>0</v>
      </c>
      <c r="I142" s="205" t="e">
        <f>H142/$G$307</f>
        <v>#DIV/0!</v>
      </c>
      <c r="J142" s="184" t="e">
        <f>#REF!</f>
        <v>#REF!</v>
      </c>
      <c r="K142" s="142"/>
    </row>
    <row r="143" spans="1:11" ht="12.75" customHeight="1" outlineLevel="1">
      <c r="A143" s="218" t="s">
        <v>81</v>
      </c>
      <c r="B143" s="203">
        <v>99620</v>
      </c>
      <c r="C143" s="185" t="s">
        <v>714</v>
      </c>
      <c r="D143" s="186" t="s">
        <v>605</v>
      </c>
      <c r="E143" s="187" t="s">
        <v>67</v>
      </c>
      <c r="F143" s="204">
        <v>2</v>
      </c>
      <c r="G143" s="290"/>
      <c r="H143" s="228">
        <f t="shared" si="13"/>
        <v>0</v>
      </c>
      <c r="I143" s="205" t="e">
        <f t="shared" si="12"/>
        <v>#DIV/0!</v>
      </c>
      <c r="J143" s="184" t="e">
        <f>#REF!</f>
        <v>#REF!</v>
      </c>
      <c r="K143" s="142"/>
    </row>
    <row r="144" spans="1:11" s="291" customFormat="1" ht="12.75" customHeight="1" outlineLevel="1">
      <c r="A144" s="343" t="s">
        <v>82</v>
      </c>
      <c r="B144" s="344"/>
      <c r="C144" s="180"/>
      <c r="D144" s="194" t="s">
        <v>275</v>
      </c>
      <c r="E144" s="182">
        <f>SUM(H145:H148)</f>
        <v>0</v>
      </c>
      <c r="F144" s="182"/>
      <c r="G144" s="182"/>
      <c r="H144" s="182"/>
      <c r="I144" s="183" t="e">
        <f>E144/$G$307</f>
        <v>#DIV/0!</v>
      </c>
      <c r="J144" s="184"/>
      <c r="K144" s="206"/>
    </row>
    <row r="145" spans="1:11" s="291" customFormat="1" ht="12.75" customHeight="1" outlineLevel="1">
      <c r="A145" s="218" t="s">
        <v>83</v>
      </c>
      <c r="B145" s="226" t="s">
        <v>305</v>
      </c>
      <c r="C145" s="185" t="s">
        <v>498</v>
      </c>
      <c r="D145" s="186" t="s">
        <v>606</v>
      </c>
      <c r="E145" s="187" t="s">
        <v>513</v>
      </c>
      <c r="F145" s="227">
        <v>15</v>
      </c>
      <c r="G145" s="290"/>
      <c r="H145" s="228">
        <f>_xlfn.IFERROR(F145*G145," - ")</f>
        <v>0</v>
      </c>
      <c r="I145" s="220" t="e">
        <f>H145/$G$307</f>
        <v>#DIV/0!</v>
      </c>
      <c r="J145" s="184" t="e">
        <f>#REF!</f>
        <v>#REF!</v>
      </c>
      <c r="K145" s="206"/>
    </row>
    <row r="146" spans="1:11" s="291" customFormat="1" ht="12.75" customHeight="1" outlineLevel="1">
      <c r="A146" s="218" t="s">
        <v>84</v>
      </c>
      <c r="B146" s="203" t="s">
        <v>306</v>
      </c>
      <c r="C146" s="185" t="s">
        <v>498</v>
      </c>
      <c r="D146" s="186" t="s">
        <v>607</v>
      </c>
      <c r="E146" s="187" t="s">
        <v>513</v>
      </c>
      <c r="F146" s="204">
        <v>15</v>
      </c>
      <c r="G146" s="290"/>
      <c r="H146" s="228">
        <f>_xlfn.IFERROR(F146*G146," - ")</f>
        <v>0</v>
      </c>
      <c r="I146" s="205" t="e">
        <f>H146/$G$307</f>
        <v>#DIV/0!</v>
      </c>
      <c r="J146" s="184" t="e">
        <f>#REF!</f>
        <v>#REF!</v>
      </c>
      <c r="K146" s="206"/>
    </row>
    <row r="147" spans="1:11" s="291" customFormat="1" ht="25.5" outlineLevel="1">
      <c r="A147" s="218" t="s">
        <v>85</v>
      </c>
      <c r="B147" s="203" t="s">
        <v>257</v>
      </c>
      <c r="C147" s="185" t="s">
        <v>498</v>
      </c>
      <c r="D147" s="186" t="s">
        <v>608</v>
      </c>
      <c r="E147" s="187" t="s">
        <v>67</v>
      </c>
      <c r="F147" s="204">
        <v>30</v>
      </c>
      <c r="G147" s="290"/>
      <c r="H147" s="228">
        <f>_xlfn.IFERROR(F147*G147," - ")</f>
        <v>0</v>
      </c>
      <c r="I147" s="205" t="e">
        <f>H147/$G$307</f>
        <v>#DIV/0!</v>
      </c>
      <c r="J147" s="184" t="e">
        <f>#REF!</f>
        <v>#REF!</v>
      </c>
      <c r="K147" s="206"/>
    </row>
    <row r="148" spans="1:11" s="291" customFormat="1" ht="25.5" outlineLevel="1">
      <c r="A148" s="218" t="s">
        <v>86</v>
      </c>
      <c r="B148" s="203" t="s">
        <v>258</v>
      </c>
      <c r="C148" s="185" t="s">
        <v>498</v>
      </c>
      <c r="D148" s="186" t="s">
        <v>609</v>
      </c>
      <c r="E148" s="187" t="s">
        <v>67</v>
      </c>
      <c r="F148" s="204">
        <v>30</v>
      </c>
      <c r="G148" s="290"/>
      <c r="H148" s="228">
        <f>_xlfn.IFERROR(F148*G148," - ")</f>
        <v>0</v>
      </c>
      <c r="I148" s="205" t="e">
        <f>H148/$G$307</f>
        <v>#DIV/0!</v>
      </c>
      <c r="J148" s="184" t="e">
        <f>#REF!</f>
        <v>#REF!</v>
      </c>
      <c r="K148" s="206"/>
    </row>
    <row r="149" spans="1:11" s="16" customFormat="1" ht="12.75" customHeight="1" outlineLevel="1">
      <c r="A149" s="343" t="s">
        <v>124</v>
      </c>
      <c r="B149" s="344"/>
      <c r="C149" s="180"/>
      <c r="D149" s="194" t="s">
        <v>70</v>
      </c>
      <c r="E149" s="182">
        <f>SUM(H150:H153)</f>
        <v>0</v>
      </c>
      <c r="F149" s="182"/>
      <c r="G149" s="182"/>
      <c r="H149" s="182"/>
      <c r="I149" s="183" t="e">
        <f>E149/$G$307</f>
        <v>#DIV/0!</v>
      </c>
      <c r="J149" s="184"/>
      <c r="K149" s="229"/>
    </row>
    <row r="150" spans="1:11" s="16" customFormat="1" ht="38.25" outlineLevel="1">
      <c r="A150" s="230" t="s">
        <v>125</v>
      </c>
      <c r="B150" s="231">
        <v>91792</v>
      </c>
      <c r="C150" s="185" t="s">
        <v>714</v>
      </c>
      <c r="D150" s="186" t="s">
        <v>610</v>
      </c>
      <c r="E150" s="187" t="s">
        <v>525</v>
      </c>
      <c r="F150" s="227">
        <v>20</v>
      </c>
      <c r="G150" s="290"/>
      <c r="H150" s="232">
        <f>_xlfn.IFERROR(F150*G150," - ")</f>
        <v>0</v>
      </c>
      <c r="I150" s="233" t="e">
        <f>H150/$G$307</f>
        <v>#DIV/0!</v>
      </c>
      <c r="J150" s="184" t="e">
        <f>#REF!</f>
        <v>#REF!</v>
      </c>
      <c r="K150" s="229"/>
    </row>
    <row r="151" spans="1:11" s="291" customFormat="1" ht="38.25" outlineLevel="1">
      <c r="A151" s="234" t="s">
        <v>126</v>
      </c>
      <c r="B151" s="203">
        <v>91793</v>
      </c>
      <c r="C151" s="185" t="s">
        <v>714</v>
      </c>
      <c r="D151" s="186" t="s">
        <v>611</v>
      </c>
      <c r="E151" s="187" t="s">
        <v>525</v>
      </c>
      <c r="F151" s="204">
        <v>15</v>
      </c>
      <c r="G151" s="290"/>
      <c r="H151" s="210">
        <f>_xlfn.IFERROR(F151*G151," - ")</f>
        <v>0</v>
      </c>
      <c r="I151" s="201" t="e">
        <f>H151/$G$307</f>
        <v>#DIV/0!</v>
      </c>
      <c r="J151" s="184" t="e">
        <f>#REF!</f>
        <v>#REF!</v>
      </c>
      <c r="K151" s="206"/>
    </row>
    <row r="152" spans="1:11" s="291" customFormat="1" ht="38.25" outlineLevel="1">
      <c r="A152" s="234" t="s">
        <v>127</v>
      </c>
      <c r="B152" s="203">
        <v>91794</v>
      </c>
      <c r="C152" s="185" t="s">
        <v>714</v>
      </c>
      <c r="D152" s="186" t="s">
        <v>612</v>
      </c>
      <c r="E152" s="187" t="s">
        <v>525</v>
      </c>
      <c r="F152" s="204">
        <v>10</v>
      </c>
      <c r="G152" s="290"/>
      <c r="H152" s="210">
        <f>_xlfn.IFERROR(F152*G152," - ")</f>
        <v>0</v>
      </c>
      <c r="I152" s="201" t="e">
        <f>H152/$G$307</f>
        <v>#DIV/0!</v>
      </c>
      <c r="J152" s="184" t="e">
        <f>#REF!</f>
        <v>#REF!</v>
      </c>
      <c r="K152" s="206"/>
    </row>
    <row r="153" spans="1:11" s="16" customFormat="1" ht="38.25" outlineLevel="1">
      <c r="A153" s="235" t="s">
        <v>128</v>
      </c>
      <c r="B153" s="236">
        <v>101227</v>
      </c>
      <c r="C153" s="185" t="s">
        <v>714</v>
      </c>
      <c r="D153" s="186" t="s">
        <v>613</v>
      </c>
      <c r="E153" s="187" t="s">
        <v>520</v>
      </c>
      <c r="F153" s="227">
        <v>3.5</v>
      </c>
      <c r="G153" s="290"/>
      <c r="H153" s="237">
        <f>_xlfn.IFERROR(F153*G153," - ")</f>
        <v>0</v>
      </c>
      <c r="I153" s="233" t="e">
        <f>H153/$G$307</f>
        <v>#DIV/0!</v>
      </c>
      <c r="J153" s="184" t="e">
        <f>#REF!</f>
        <v>#REF!</v>
      </c>
      <c r="K153" s="229"/>
    </row>
    <row r="154" spans="1:11" s="291" customFormat="1" ht="13.5" customHeight="1" outlineLevel="1">
      <c r="A154" s="343" t="s">
        <v>160</v>
      </c>
      <c r="B154" s="344"/>
      <c r="C154" s="180"/>
      <c r="D154" s="194" t="s">
        <v>368</v>
      </c>
      <c r="E154" s="182">
        <f>SUM(H155:H160)</f>
        <v>0</v>
      </c>
      <c r="F154" s="182"/>
      <c r="G154" s="182"/>
      <c r="H154" s="182"/>
      <c r="I154" s="183" t="e">
        <f>E154/$G$307</f>
        <v>#DIV/0!</v>
      </c>
      <c r="J154" s="184"/>
      <c r="K154" s="206"/>
    </row>
    <row r="155" spans="1:11" s="291" customFormat="1" ht="12.75" outlineLevel="1">
      <c r="A155" s="25" t="s">
        <v>277</v>
      </c>
      <c r="B155" s="238" t="s">
        <v>219</v>
      </c>
      <c r="C155" s="185" t="s">
        <v>498</v>
      </c>
      <c r="D155" s="186" t="s">
        <v>614</v>
      </c>
      <c r="E155" s="187" t="s">
        <v>67</v>
      </c>
      <c r="F155" s="227">
        <v>13</v>
      </c>
      <c r="G155" s="290"/>
      <c r="H155" s="213">
        <f aca="true" t="shared" si="14" ref="H155:H160">_xlfn.IFERROR(F155*G155," - ")</f>
        <v>0</v>
      </c>
      <c r="I155" s="189" t="e">
        <f aca="true" t="shared" si="15" ref="I155:I160">H155/$G$307</f>
        <v>#DIV/0!</v>
      </c>
      <c r="J155" s="184" t="e">
        <f>#REF!</f>
        <v>#REF!</v>
      </c>
      <c r="K155" s="206"/>
    </row>
    <row r="156" spans="1:11" s="291" customFormat="1" ht="12.75" outlineLevel="1">
      <c r="A156" s="25" t="s">
        <v>278</v>
      </c>
      <c r="B156" s="239" t="s">
        <v>225</v>
      </c>
      <c r="C156" s="185" t="s">
        <v>498</v>
      </c>
      <c r="D156" s="186" t="s">
        <v>615</v>
      </c>
      <c r="E156" s="187" t="s">
        <v>67</v>
      </c>
      <c r="F156" s="204">
        <v>15</v>
      </c>
      <c r="G156" s="290"/>
      <c r="H156" s="213">
        <f t="shared" si="14"/>
        <v>0</v>
      </c>
      <c r="I156" s="190" t="e">
        <f t="shared" si="15"/>
        <v>#DIV/0!</v>
      </c>
      <c r="J156" s="184" t="e">
        <f>#REF!</f>
        <v>#REF!</v>
      </c>
      <c r="K156" s="206"/>
    </row>
    <row r="157" spans="1:11" s="291" customFormat="1" ht="12.75" outlineLevel="1">
      <c r="A157" s="25" t="s">
        <v>279</v>
      </c>
      <c r="B157" s="239" t="s">
        <v>224</v>
      </c>
      <c r="C157" s="185" t="s">
        <v>498</v>
      </c>
      <c r="D157" s="186" t="s">
        <v>616</v>
      </c>
      <c r="E157" s="187" t="s">
        <v>67</v>
      </c>
      <c r="F157" s="204">
        <v>15</v>
      </c>
      <c r="G157" s="290"/>
      <c r="H157" s="213">
        <f t="shared" si="14"/>
        <v>0</v>
      </c>
      <c r="I157" s="190" t="e">
        <f t="shared" si="15"/>
        <v>#DIV/0!</v>
      </c>
      <c r="J157" s="184" t="e">
        <f>#REF!</f>
        <v>#REF!</v>
      </c>
      <c r="K157" s="206"/>
    </row>
    <row r="158" spans="1:11" s="291" customFormat="1" ht="12.75" outlineLevel="1">
      <c r="A158" s="25" t="s">
        <v>280</v>
      </c>
      <c r="B158" s="239" t="s">
        <v>192</v>
      </c>
      <c r="C158" s="185" t="s">
        <v>498</v>
      </c>
      <c r="D158" s="186" t="s">
        <v>617</v>
      </c>
      <c r="E158" s="187" t="s">
        <v>67</v>
      </c>
      <c r="F158" s="204">
        <v>2</v>
      </c>
      <c r="G158" s="290"/>
      <c r="H158" s="213">
        <f t="shared" si="14"/>
        <v>0</v>
      </c>
      <c r="I158" s="190" t="e">
        <f t="shared" si="15"/>
        <v>#DIV/0!</v>
      </c>
      <c r="J158" s="184" t="e">
        <f>#REF!</f>
        <v>#REF!</v>
      </c>
      <c r="K158" s="206"/>
    </row>
    <row r="159" spans="1:11" s="291" customFormat="1" ht="12.75" outlineLevel="1">
      <c r="A159" s="25" t="s">
        <v>281</v>
      </c>
      <c r="B159" s="239" t="s">
        <v>193</v>
      </c>
      <c r="C159" s="185" t="s">
        <v>498</v>
      </c>
      <c r="D159" s="186" t="s">
        <v>618</v>
      </c>
      <c r="E159" s="187" t="s">
        <v>67</v>
      </c>
      <c r="F159" s="204">
        <v>4</v>
      </c>
      <c r="G159" s="290"/>
      <c r="H159" s="213">
        <f t="shared" si="14"/>
        <v>0</v>
      </c>
      <c r="I159" s="190" t="e">
        <f t="shared" si="15"/>
        <v>#DIV/0!</v>
      </c>
      <c r="J159" s="184" t="e">
        <f>#REF!</f>
        <v>#REF!</v>
      </c>
      <c r="K159" s="206"/>
    </row>
    <row r="160" spans="1:11" s="291" customFormat="1" ht="12.75" customHeight="1" outlineLevel="1">
      <c r="A160" s="25" t="s">
        <v>282</v>
      </c>
      <c r="B160" s="239" t="s">
        <v>222</v>
      </c>
      <c r="C160" s="185" t="s">
        <v>498</v>
      </c>
      <c r="D160" s="186" t="s">
        <v>595</v>
      </c>
      <c r="E160" s="187" t="s">
        <v>67</v>
      </c>
      <c r="F160" s="204">
        <v>19</v>
      </c>
      <c r="G160" s="290"/>
      <c r="H160" s="213">
        <f t="shared" si="14"/>
        <v>0</v>
      </c>
      <c r="I160" s="190" t="e">
        <f t="shared" si="15"/>
        <v>#DIV/0!</v>
      </c>
      <c r="J160" s="184" t="e">
        <f>#REF!</f>
        <v>#REF!</v>
      </c>
      <c r="K160" s="206"/>
    </row>
    <row r="161" spans="1:11" s="291" customFormat="1" ht="13.5" customHeight="1" outlineLevel="1">
      <c r="A161" s="357" t="s">
        <v>383</v>
      </c>
      <c r="B161" s="358"/>
      <c r="C161" s="180"/>
      <c r="D161" s="194" t="s">
        <v>389</v>
      </c>
      <c r="E161" s="182">
        <f>SUM(H162:H168)</f>
        <v>0</v>
      </c>
      <c r="F161" s="182"/>
      <c r="G161" s="182"/>
      <c r="H161" s="182"/>
      <c r="I161" s="183" t="e">
        <f>E161/$G$307</f>
        <v>#DIV/0!</v>
      </c>
      <c r="J161" s="184"/>
      <c r="K161" s="206"/>
    </row>
    <row r="162" spans="1:11" s="291" customFormat="1" ht="12.75" outlineLevel="1">
      <c r="A162" s="25" t="s">
        <v>384</v>
      </c>
      <c r="B162" s="238" t="s">
        <v>191</v>
      </c>
      <c r="C162" s="185" t="s">
        <v>498</v>
      </c>
      <c r="D162" s="186" t="str">
        <f>_xlfn.IFERROR(_xlfn.IFERROR(IF(MATCH(B162,#REF!,0),(PROPER(VLOOKUP(B162,#REF!,2,0))),0),_xlfn.IFERROR(IF(MATCH(B162,#REF!,0),(PROPER(VLOOKUP(B162,#REF!,3,0))),0),_xlfn.IFERROR(IF(MATCH(B162,#REF!,0),(PROPER(VLOOKUP(B162,#REF!,2,0))),0),IF(MATCH(B162,#REF!,0),(PROPER(VLOOKUP(B162,#REF!,2,0))),0))))," ")</f>
        <v> </v>
      </c>
      <c r="E162" s="187" t="str">
        <f>_xlfn.IFERROR(_xlfn.IFERROR(IF(MATCH(B162,#REF!,0),(LOWER(VLOOKUP(B162,#REF!,3,0))),0),_xlfn.IFERROR(IF(MATCH(B162,#REF!,0),(LOWER(VLOOKUP(B162,#REF!,4,0))),0),_xlfn.IFERROR(IF(MATCH(B162,#REF!,0),(LOWER(VLOOKUP(B162,#REF!,3,0))),0),IF(MATCH(B162,#REF!,0),(LOWER(VLOOKUP(B162,#REF!,3,0))),0))))," ")</f>
        <v> </v>
      </c>
      <c r="F162" s="227">
        <v>3</v>
      </c>
      <c r="G162" s="290"/>
      <c r="H162" s="213">
        <f>_xlfn.IFERROR(F162*G162," - ")</f>
        <v>0</v>
      </c>
      <c r="I162" s="189" t="e">
        <f aca="true" t="shared" si="16" ref="I162:I168">H162/$G$307</f>
        <v>#DIV/0!</v>
      </c>
      <c r="J162" s="184" t="e">
        <f>#REF!</f>
        <v>#REF!</v>
      </c>
      <c r="K162" s="206"/>
    </row>
    <row r="163" spans="1:11" s="291" customFormat="1" ht="12.75" outlineLevel="1">
      <c r="A163" s="25" t="s">
        <v>385</v>
      </c>
      <c r="B163" s="239" t="s">
        <v>212</v>
      </c>
      <c r="C163" s="185" t="s">
        <v>498</v>
      </c>
      <c r="D163" s="186" t="str">
        <f>_xlfn.IFERROR(_xlfn.IFERROR(IF(MATCH(B163,#REF!,0),(PROPER(VLOOKUP(B163,#REF!,2,0))),0),_xlfn.IFERROR(IF(MATCH(B163,#REF!,0),(PROPER(VLOOKUP(B163,#REF!,3,0))),0),_xlfn.IFERROR(IF(MATCH(B163,#REF!,0),(PROPER(VLOOKUP(B163,#REF!,2,0))),0),IF(MATCH(B163,#REF!,0),(PROPER(VLOOKUP(B163,#REF!,2,0))),0))))," ")</f>
        <v> </v>
      </c>
      <c r="E163" s="187" t="str">
        <f>_xlfn.IFERROR(_xlfn.IFERROR(IF(MATCH(B163,#REF!,0),(LOWER(VLOOKUP(B163,#REF!,3,0))),0),_xlfn.IFERROR(IF(MATCH(B163,#REF!,0),(LOWER(VLOOKUP(B163,#REF!,4,0))),0),_xlfn.IFERROR(IF(MATCH(B163,#REF!,0),(LOWER(VLOOKUP(B163,#REF!,3,0))),0),IF(MATCH(B163,#REF!,0),(LOWER(VLOOKUP(B163,#REF!,3,0))),0))))," ")</f>
        <v> </v>
      </c>
      <c r="F163" s="204">
        <v>5</v>
      </c>
      <c r="G163" s="290"/>
      <c r="H163" s="213">
        <f aca="true" t="shared" si="17" ref="H163:H168">_xlfn.IFERROR(F163*G163," - ")</f>
        <v>0</v>
      </c>
      <c r="I163" s="190" t="e">
        <f t="shared" si="16"/>
        <v>#DIV/0!</v>
      </c>
      <c r="J163" s="184" t="e">
        <f>#REF!</f>
        <v>#REF!</v>
      </c>
      <c r="K163" s="206"/>
    </row>
    <row r="164" spans="1:11" s="291" customFormat="1" ht="12.75" outlineLevel="1">
      <c r="A164" s="25" t="s">
        <v>386</v>
      </c>
      <c r="B164" s="239" t="s">
        <v>288</v>
      </c>
      <c r="C164" s="185" t="s">
        <v>498</v>
      </c>
      <c r="D164" s="186" t="str">
        <f>_xlfn.IFERROR(_xlfn.IFERROR(IF(MATCH(B164,#REF!,0),(PROPER(VLOOKUP(B164,#REF!,2,0))),0),_xlfn.IFERROR(IF(MATCH(B164,#REF!,0),(PROPER(VLOOKUP(B164,#REF!,3,0))),0),_xlfn.IFERROR(IF(MATCH(B164,#REF!,0),(PROPER(VLOOKUP(B164,#REF!,2,0))),0),IF(MATCH(B164,#REF!,0),(PROPER(VLOOKUP(B164,#REF!,2,0))),0))))," ")</f>
        <v> </v>
      </c>
      <c r="E164" s="187" t="str">
        <f>_xlfn.IFERROR(_xlfn.IFERROR(IF(MATCH(B164,#REF!,0),(LOWER(VLOOKUP(B164,#REF!,3,0))),0),_xlfn.IFERROR(IF(MATCH(B164,#REF!,0),(LOWER(VLOOKUP(B164,#REF!,4,0))),0),_xlfn.IFERROR(IF(MATCH(B164,#REF!,0),(LOWER(VLOOKUP(B164,#REF!,3,0))),0),IF(MATCH(B164,#REF!,0),(LOWER(VLOOKUP(B164,#REF!,3,0))),0))))," ")</f>
        <v> </v>
      </c>
      <c r="F164" s="204">
        <v>4</v>
      </c>
      <c r="G164" s="290"/>
      <c r="H164" s="213">
        <f t="shared" si="17"/>
        <v>0</v>
      </c>
      <c r="I164" s="190" t="e">
        <f t="shared" si="16"/>
        <v>#DIV/0!</v>
      </c>
      <c r="J164" s="184" t="e">
        <f>#REF!</f>
        <v>#REF!</v>
      </c>
      <c r="K164" s="206"/>
    </row>
    <row r="165" spans="1:11" s="291" customFormat="1" ht="12.75" outlineLevel="1">
      <c r="A165" s="25" t="s">
        <v>387</v>
      </c>
      <c r="B165" s="239" t="s">
        <v>221</v>
      </c>
      <c r="C165" s="185" t="s">
        <v>498</v>
      </c>
      <c r="D165" s="186" t="str">
        <f>_xlfn.IFERROR(_xlfn.IFERROR(IF(MATCH(B165,#REF!,0),(PROPER(VLOOKUP(B165,#REF!,2,0))),0),_xlfn.IFERROR(IF(MATCH(B165,#REF!,0),(PROPER(VLOOKUP(B165,#REF!,3,0))),0),_xlfn.IFERROR(IF(MATCH(B165,#REF!,0),(PROPER(VLOOKUP(B165,#REF!,2,0))),0),IF(MATCH(B165,#REF!,0),(PROPER(VLOOKUP(B165,#REF!,2,0))),0))))," ")</f>
        <v> </v>
      </c>
      <c r="E165" s="187" t="str">
        <f>_xlfn.IFERROR(_xlfn.IFERROR(IF(MATCH(B165,#REF!,0),(LOWER(VLOOKUP(B165,#REF!,3,0))),0),_xlfn.IFERROR(IF(MATCH(B165,#REF!,0),(LOWER(VLOOKUP(B165,#REF!,4,0))),0),_xlfn.IFERROR(IF(MATCH(B165,#REF!,0),(LOWER(VLOOKUP(B165,#REF!,3,0))),0),IF(MATCH(B165,#REF!,0),(LOWER(VLOOKUP(B165,#REF!,3,0))),0))))," ")</f>
        <v> </v>
      </c>
      <c r="F165" s="204">
        <v>30</v>
      </c>
      <c r="G165" s="290"/>
      <c r="H165" s="213">
        <f t="shared" si="17"/>
        <v>0</v>
      </c>
      <c r="I165" s="190" t="e">
        <f t="shared" si="16"/>
        <v>#DIV/0!</v>
      </c>
      <c r="J165" s="184" t="e">
        <f>#REF!</f>
        <v>#REF!</v>
      </c>
      <c r="K165" s="206"/>
    </row>
    <row r="166" spans="1:11" s="291" customFormat="1" ht="12.75" outlineLevel="1">
      <c r="A166" s="25" t="s">
        <v>388</v>
      </c>
      <c r="B166" s="239" t="s">
        <v>181</v>
      </c>
      <c r="C166" s="185" t="s">
        <v>498</v>
      </c>
      <c r="D166" s="186" t="str">
        <f>_xlfn.IFERROR(_xlfn.IFERROR(IF(MATCH(B166,#REF!,0),(PROPER(VLOOKUP(B166,#REF!,2,0))),0),_xlfn.IFERROR(IF(MATCH(B166,#REF!,0),(PROPER(VLOOKUP(B166,#REF!,3,0))),0),_xlfn.IFERROR(IF(MATCH(B166,#REF!,0),(PROPER(VLOOKUP(B166,#REF!,2,0))),0),IF(MATCH(B166,#REF!,0),(PROPER(VLOOKUP(B166,#REF!,2,0))),0))))," ")</f>
        <v> </v>
      </c>
      <c r="E166" s="187" t="str">
        <f>_xlfn.IFERROR(_xlfn.IFERROR(IF(MATCH(B166,#REF!,0),(LOWER(VLOOKUP(B166,#REF!,3,0))),0),_xlfn.IFERROR(IF(MATCH(B166,#REF!,0),(LOWER(VLOOKUP(B166,#REF!,4,0))),0),_xlfn.IFERROR(IF(MATCH(B166,#REF!,0),(LOWER(VLOOKUP(B166,#REF!,3,0))),0),IF(MATCH(B166,#REF!,0),(LOWER(VLOOKUP(B166,#REF!,3,0))),0))))," ")</f>
        <v> </v>
      </c>
      <c r="F166" s="204">
        <v>12</v>
      </c>
      <c r="G166" s="290"/>
      <c r="H166" s="213">
        <f t="shared" si="17"/>
        <v>0</v>
      </c>
      <c r="I166" s="190" t="e">
        <f t="shared" si="16"/>
        <v>#DIV/0!</v>
      </c>
      <c r="J166" s="184" t="e">
        <f>#REF!</f>
        <v>#REF!</v>
      </c>
      <c r="K166" s="206"/>
    </row>
    <row r="167" spans="1:11" s="291" customFormat="1" ht="12.75" outlineLevel="1">
      <c r="A167" s="25" t="s">
        <v>431</v>
      </c>
      <c r="B167" s="239" t="s">
        <v>182</v>
      </c>
      <c r="C167" s="185" t="s">
        <v>498</v>
      </c>
      <c r="D167" s="186" t="str">
        <f>_xlfn.IFERROR(_xlfn.IFERROR(IF(MATCH(B167,#REF!,0),(PROPER(VLOOKUP(B167,#REF!,2,0))),0),_xlfn.IFERROR(IF(MATCH(B167,#REF!,0),(PROPER(VLOOKUP(B167,#REF!,3,0))),0),_xlfn.IFERROR(IF(MATCH(B167,#REF!,0),(PROPER(VLOOKUP(B167,#REF!,2,0))),0),IF(MATCH(B167,#REF!,0),(PROPER(VLOOKUP(B167,#REF!,2,0))),0))))," ")</f>
        <v> </v>
      </c>
      <c r="E167" s="187" t="str">
        <f>_xlfn.IFERROR(_xlfn.IFERROR(IF(MATCH(B167,#REF!,0),(LOWER(VLOOKUP(B167,#REF!,3,0))),0),_xlfn.IFERROR(IF(MATCH(B167,#REF!,0),(LOWER(VLOOKUP(B167,#REF!,4,0))),0),_xlfn.IFERROR(IF(MATCH(B167,#REF!,0),(LOWER(VLOOKUP(B167,#REF!,3,0))),0),IF(MATCH(B167,#REF!,0),(LOWER(VLOOKUP(B167,#REF!,3,0))),0))))," ")</f>
        <v> </v>
      </c>
      <c r="F167" s="204">
        <v>20</v>
      </c>
      <c r="G167" s="290"/>
      <c r="H167" s="213">
        <f t="shared" si="17"/>
        <v>0</v>
      </c>
      <c r="I167" s="190" t="e">
        <f t="shared" si="16"/>
        <v>#DIV/0!</v>
      </c>
      <c r="J167" s="184" t="e">
        <f>#REF!</f>
        <v>#REF!</v>
      </c>
      <c r="K167" s="206"/>
    </row>
    <row r="168" spans="1:11" s="291" customFormat="1" ht="13.5" outlineLevel="1" thickBot="1">
      <c r="A168" s="25" t="s">
        <v>432</v>
      </c>
      <c r="B168" s="239" t="s">
        <v>299</v>
      </c>
      <c r="C168" s="185" t="s">
        <v>498</v>
      </c>
      <c r="D168" s="186" t="str">
        <f>_xlfn.IFERROR(_xlfn.IFERROR(IF(MATCH(B168,#REF!,0),(PROPER(VLOOKUP(B168,#REF!,2,0))),0),_xlfn.IFERROR(IF(MATCH(B168,#REF!,0),(PROPER(VLOOKUP(B168,#REF!,3,0))),0),_xlfn.IFERROR(IF(MATCH(B168,#REF!,0),(PROPER(VLOOKUP(B168,#REF!,2,0))),0),IF(MATCH(B168,#REF!,0),(PROPER(VLOOKUP(B168,#REF!,2,0))),0))))," ")</f>
        <v> </v>
      </c>
      <c r="E168" s="187" t="str">
        <f>_xlfn.IFERROR(_xlfn.IFERROR(IF(MATCH(B168,#REF!,0),(LOWER(VLOOKUP(B168,#REF!,3,0))),0),_xlfn.IFERROR(IF(MATCH(B168,#REF!,0),(LOWER(VLOOKUP(B168,#REF!,4,0))),0),_xlfn.IFERROR(IF(MATCH(B168,#REF!,0),(LOWER(VLOOKUP(B168,#REF!,3,0))),0),IF(MATCH(B168,#REF!,0),(LOWER(VLOOKUP(B168,#REF!,3,0))),0))))," ")</f>
        <v> </v>
      </c>
      <c r="F168" s="204">
        <v>46</v>
      </c>
      <c r="G168" s="290"/>
      <c r="H168" s="213">
        <f t="shared" si="17"/>
        <v>0</v>
      </c>
      <c r="I168" s="190" t="e">
        <f t="shared" si="16"/>
        <v>#DIV/0!</v>
      </c>
      <c r="J168" s="184" t="e">
        <f>#REF!</f>
        <v>#REF!</v>
      </c>
      <c r="K168" s="206"/>
    </row>
    <row r="169" spans="1:11" s="17" customFormat="1" ht="15.75" customHeight="1" thickBot="1">
      <c r="A169" s="327">
        <v>10</v>
      </c>
      <c r="B169" s="328"/>
      <c r="C169" s="173"/>
      <c r="D169" s="174" t="s">
        <v>71</v>
      </c>
      <c r="E169" s="175">
        <f>E170+E186+E191+E216+E233</f>
        <v>0</v>
      </c>
      <c r="F169" s="175"/>
      <c r="G169" s="175"/>
      <c r="H169" s="176"/>
      <c r="I169" s="177" t="e">
        <f>E169/$G$307</f>
        <v>#DIV/0!</v>
      </c>
      <c r="J169" s="178" t="e">
        <f>#REF!</f>
        <v>#REF!</v>
      </c>
      <c r="K169" s="240"/>
    </row>
    <row r="170" spans="1:11" s="292" customFormat="1" ht="12.75" customHeight="1" outlineLevel="1">
      <c r="A170" s="335" t="s">
        <v>88</v>
      </c>
      <c r="B170" s="336"/>
      <c r="C170" s="196"/>
      <c r="D170" s="197" t="s">
        <v>73</v>
      </c>
      <c r="E170" s="198">
        <f>SUM(H171:H185)</f>
        <v>0</v>
      </c>
      <c r="F170" s="198"/>
      <c r="G170" s="198"/>
      <c r="H170" s="198"/>
      <c r="I170" s="199" t="e">
        <f>E170/$G$307</f>
        <v>#DIV/0!</v>
      </c>
      <c r="J170" s="184" t="e">
        <f>#REF!</f>
        <v>#REF!</v>
      </c>
      <c r="K170" s="241"/>
    </row>
    <row r="171" spans="1:11" s="293" customFormat="1" ht="25.5" outlineLevel="1">
      <c r="A171" s="218" t="s">
        <v>89</v>
      </c>
      <c r="B171" s="226">
        <v>91925</v>
      </c>
      <c r="C171" s="185" t="s">
        <v>714</v>
      </c>
      <c r="D171" s="186" t="s">
        <v>619</v>
      </c>
      <c r="E171" s="187" t="s">
        <v>525</v>
      </c>
      <c r="F171" s="227">
        <v>300</v>
      </c>
      <c r="G171" s="290"/>
      <c r="H171" s="228">
        <f>_xlfn.IFERROR(F171*G171," - ")</f>
        <v>0</v>
      </c>
      <c r="I171" s="220" t="e">
        <f aca="true" t="shared" si="18" ref="I171:I185">H171/$G$307</f>
        <v>#DIV/0!</v>
      </c>
      <c r="J171" s="184" t="e">
        <f>#REF!</f>
        <v>#REF!</v>
      </c>
      <c r="K171" s="242"/>
    </row>
    <row r="172" spans="1:11" s="293" customFormat="1" ht="25.5" outlineLevel="1">
      <c r="A172" s="218" t="s">
        <v>369</v>
      </c>
      <c r="B172" s="203">
        <v>91927</v>
      </c>
      <c r="C172" s="185" t="s">
        <v>714</v>
      </c>
      <c r="D172" s="186" t="s">
        <v>620</v>
      </c>
      <c r="E172" s="187" t="s">
        <v>525</v>
      </c>
      <c r="F172" s="204">
        <v>300</v>
      </c>
      <c r="G172" s="290"/>
      <c r="H172" s="228">
        <f aca="true" t="shared" si="19" ref="H172:H185">_xlfn.IFERROR(F172*G172," - ")</f>
        <v>0</v>
      </c>
      <c r="I172" s="220" t="e">
        <f t="shared" si="18"/>
        <v>#DIV/0!</v>
      </c>
      <c r="J172" s="184" t="e">
        <f>#REF!</f>
        <v>#REF!</v>
      </c>
      <c r="K172" s="242"/>
    </row>
    <row r="173" spans="1:11" s="293" customFormat="1" ht="25.5" outlineLevel="1">
      <c r="A173" s="218" t="s">
        <v>370</v>
      </c>
      <c r="B173" s="243">
        <v>91929</v>
      </c>
      <c r="C173" s="185" t="s">
        <v>714</v>
      </c>
      <c r="D173" s="186" t="s">
        <v>621</v>
      </c>
      <c r="E173" s="187" t="s">
        <v>525</v>
      </c>
      <c r="F173" s="204">
        <v>20</v>
      </c>
      <c r="G173" s="290"/>
      <c r="H173" s="228">
        <f t="shared" si="19"/>
        <v>0</v>
      </c>
      <c r="I173" s="220" t="e">
        <f t="shared" si="18"/>
        <v>#DIV/0!</v>
      </c>
      <c r="J173" s="184" t="e">
        <f>#REF!</f>
        <v>#REF!</v>
      </c>
      <c r="K173" s="242"/>
    </row>
    <row r="174" spans="1:11" ht="25.5" outlineLevel="1">
      <c r="A174" s="218" t="s">
        <v>371</v>
      </c>
      <c r="B174" s="203">
        <v>91834</v>
      </c>
      <c r="C174" s="185" t="s">
        <v>714</v>
      </c>
      <c r="D174" s="186" t="s">
        <v>622</v>
      </c>
      <c r="E174" s="187" t="s">
        <v>525</v>
      </c>
      <c r="F174" s="204">
        <v>300</v>
      </c>
      <c r="G174" s="290"/>
      <c r="H174" s="228">
        <f t="shared" si="19"/>
        <v>0</v>
      </c>
      <c r="I174" s="220" t="e">
        <f t="shared" si="18"/>
        <v>#DIV/0!</v>
      </c>
      <c r="J174" s="184" t="e">
        <f>#REF!</f>
        <v>#REF!</v>
      </c>
      <c r="K174" s="142"/>
    </row>
    <row r="175" spans="1:11" s="291" customFormat="1" ht="25.5" outlineLevel="1">
      <c r="A175" s="218" t="s">
        <v>372</v>
      </c>
      <c r="B175" s="203">
        <v>91836</v>
      </c>
      <c r="C175" s="185" t="s">
        <v>714</v>
      </c>
      <c r="D175" s="186" t="s">
        <v>623</v>
      </c>
      <c r="E175" s="187" t="s">
        <v>525</v>
      </c>
      <c r="F175" s="204">
        <v>300</v>
      </c>
      <c r="G175" s="290"/>
      <c r="H175" s="228">
        <f t="shared" si="19"/>
        <v>0</v>
      </c>
      <c r="I175" s="220" t="e">
        <f t="shared" si="18"/>
        <v>#DIV/0!</v>
      </c>
      <c r="J175" s="184" t="e">
        <f>#REF!</f>
        <v>#REF!</v>
      </c>
      <c r="K175" s="206"/>
    </row>
    <row r="176" spans="1:11" s="293" customFormat="1" ht="12.75" outlineLevel="1">
      <c r="A176" s="218" t="s">
        <v>373</v>
      </c>
      <c r="B176" s="203">
        <v>91953</v>
      </c>
      <c r="C176" s="185" t="s">
        <v>714</v>
      </c>
      <c r="D176" s="186" t="s">
        <v>624</v>
      </c>
      <c r="E176" s="187" t="s">
        <v>67</v>
      </c>
      <c r="F176" s="204">
        <v>50</v>
      </c>
      <c r="G176" s="290"/>
      <c r="H176" s="228">
        <f t="shared" si="19"/>
        <v>0</v>
      </c>
      <c r="I176" s="220" t="e">
        <f t="shared" si="18"/>
        <v>#DIV/0!</v>
      </c>
      <c r="J176" s="184" t="e">
        <f>#REF!</f>
        <v>#REF!</v>
      </c>
      <c r="K176" s="242"/>
    </row>
    <row r="177" spans="1:11" s="16" customFormat="1" ht="12.75" customHeight="1" outlineLevel="1">
      <c r="A177" s="218" t="s">
        <v>374</v>
      </c>
      <c r="B177" s="203">
        <v>91955</v>
      </c>
      <c r="C177" s="185" t="s">
        <v>714</v>
      </c>
      <c r="D177" s="186" t="s">
        <v>625</v>
      </c>
      <c r="E177" s="187" t="s">
        <v>67</v>
      </c>
      <c r="F177" s="204">
        <v>50</v>
      </c>
      <c r="G177" s="290"/>
      <c r="H177" s="228">
        <f t="shared" si="19"/>
        <v>0</v>
      </c>
      <c r="I177" s="220" t="e">
        <f t="shared" si="18"/>
        <v>#DIV/0!</v>
      </c>
      <c r="J177" s="184" t="e">
        <f>#REF!</f>
        <v>#REF!</v>
      </c>
      <c r="K177" s="229"/>
    </row>
    <row r="178" spans="1:11" s="293" customFormat="1" ht="12.75" customHeight="1" outlineLevel="1">
      <c r="A178" s="218" t="s">
        <v>375</v>
      </c>
      <c r="B178" s="203">
        <v>91961</v>
      </c>
      <c r="C178" s="185" t="s">
        <v>714</v>
      </c>
      <c r="D178" s="186" t="s">
        <v>626</v>
      </c>
      <c r="E178" s="187" t="s">
        <v>67</v>
      </c>
      <c r="F178" s="204">
        <v>50</v>
      </c>
      <c r="G178" s="290"/>
      <c r="H178" s="228">
        <f t="shared" si="19"/>
        <v>0</v>
      </c>
      <c r="I178" s="220" t="e">
        <f t="shared" si="18"/>
        <v>#DIV/0!</v>
      </c>
      <c r="J178" s="184" t="e">
        <f>#REF!</f>
        <v>#REF!</v>
      </c>
      <c r="K178" s="242"/>
    </row>
    <row r="179" spans="1:11" ht="12.75" customHeight="1" outlineLevel="1">
      <c r="A179" s="218" t="s">
        <v>376</v>
      </c>
      <c r="B179" s="226">
        <v>91996</v>
      </c>
      <c r="C179" s="185" t="s">
        <v>714</v>
      </c>
      <c r="D179" s="186" t="s">
        <v>627</v>
      </c>
      <c r="E179" s="187" t="s">
        <v>67</v>
      </c>
      <c r="F179" s="204">
        <v>60</v>
      </c>
      <c r="G179" s="290"/>
      <c r="H179" s="228">
        <f t="shared" si="19"/>
        <v>0</v>
      </c>
      <c r="I179" s="220" t="e">
        <f t="shared" si="18"/>
        <v>#DIV/0!</v>
      </c>
      <c r="J179" s="184" t="e">
        <f>#REF!</f>
        <v>#REF!</v>
      </c>
      <c r="K179" s="142"/>
    </row>
    <row r="180" spans="1:11" ht="12.75" customHeight="1" outlineLevel="1">
      <c r="A180" s="218" t="s">
        <v>377</v>
      </c>
      <c r="B180" s="203">
        <v>92000</v>
      </c>
      <c r="C180" s="185" t="s">
        <v>714</v>
      </c>
      <c r="D180" s="186" t="s">
        <v>628</v>
      </c>
      <c r="E180" s="187" t="s">
        <v>67</v>
      </c>
      <c r="F180" s="204">
        <v>60</v>
      </c>
      <c r="G180" s="290"/>
      <c r="H180" s="228">
        <f t="shared" si="19"/>
        <v>0</v>
      </c>
      <c r="I180" s="220" t="e">
        <f t="shared" si="18"/>
        <v>#DIV/0!</v>
      </c>
      <c r="J180" s="184" t="e">
        <f>#REF!</f>
        <v>#REF!</v>
      </c>
      <c r="K180" s="142"/>
    </row>
    <row r="181" spans="1:11" s="291" customFormat="1" ht="12.75" customHeight="1" outlineLevel="1">
      <c r="A181" s="218" t="s">
        <v>378</v>
      </c>
      <c r="B181" s="203">
        <v>91997</v>
      </c>
      <c r="C181" s="185" t="s">
        <v>714</v>
      </c>
      <c r="D181" s="186" t="s">
        <v>629</v>
      </c>
      <c r="E181" s="187" t="s">
        <v>67</v>
      </c>
      <c r="F181" s="204">
        <v>60</v>
      </c>
      <c r="G181" s="290"/>
      <c r="H181" s="228">
        <f t="shared" si="19"/>
        <v>0</v>
      </c>
      <c r="I181" s="220" t="e">
        <f t="shared" si="18"/>
        <v>#DIV/0!</v>
      </c>
      <c r="J181" s="184" t="e">
        <f>#REF!</f>
        <v>#REF!</v>
      </c>
      <c r="K181" s="206"/>
    </row>
    <row r="182" spans="1:11" s="294" customFormat="1" ht="12.75" customHeight="1" outlineLevel="1">
      <c r="A182" s="218" t="s">
        <v>379</v>
      </c>
      <c r="B182" s="203">
        <v>92001</v>
      </c>
      <c r="C182" s="185" t="s">
        <v>714</v>
      </c>
      <c r="D182" s="186" t="s">
        <v>630</v>
      </c>
      <c r="E182" s="187" t="s">
        <v>67</v>
      </c>
      <c r="F182" s="204">
        <v>60</v>
      </c>
      <c r="G182" s="290"/>
      <c r="H182" s="228">
        <f t="shared" si="19"/>
        <v>0</v>
      </c>
      <c r="I182" s="220" t="e">
        <f t="shared" si="18"/>
        <v>#DIV/0!</v>
      </c>
      <c r="J182" s="184" t="e">
        <f>#REF!</f>
        <v>#REF!</v>
      </c>
      <c r="K182" s="244"/>
    </row>
    <row r="183" spans="1:11" s="16" customFormat="1" ht="25.5" outlineLevel="1">
      <c r="A183" s="218" t="s">
        <v>380</v>
      </c>
      <c r="B183" s="28" t="s">
        <v>391</v>
      </c>
      <c r="C183" s="185" t="s">
        <v>508</v>
      </c>
      <c r="D183" s="186" t="s">
        <v>631</v>
      </c>
      <c r="E183" s="187" t="s">
        <v>67</v>
      </c>
      <c r="F183" s="204">
        <v>28</v>
      </c>
      <c r="G183" s="290"/>
      <c r="H183" s="228">
        <f t="shared" si="19"/>
        <v>0</v>
      </c>
      <c r="I183" s="220" t="e">
        <f t="shared" si="18"/>
        <v>#DIV/0!</v>
      </c>
      <c r="J183" s="184" t="e">
        <f>#REF!</f>
        <v>#REF!</v>
      </c>
      <c r="K183" s="229"/>
    </row>
    <row r="184" spans="1:11" ht="12.75" outlineLevel="1">
      <c r="A184" s="218" t="s">
        <v>381</v>
      </c>
      <c r="B184" s="203">
        <v>100903</v>
      </c>
      <c r="C184" s="185" t="s">
        <v>714</v>
      </c>
      <c r="D184" s="186" t="s">
        <v>632</v>
      </c>
      <c r="E184" s="187" t="s">
        <v>67</v>
      </c>
      <c r="F184" s="204">
        <v>250</v>
      </c>
      <c r="G184" s="290"/>
      <c r="H184" s="228">
        <f t="shared" si="19"/>
        <v>0</v>
      </c>
      <c r="I184" s="220" t="e">
        <f t="shared" si="18"/>
        <v>#DIV/0!</v>
      </c>
      <c r="J184" s="184" t="e">
        <f>#REF!</f>
        <v>#REF!</v>
      </c>
      <c r="K184" s="142"/>
    </row>
    <row r="185" spans="1:11" s="293" customFormat="1" ht="25.5" outlineLevel="1">
      <c r="A185" s="218" t="s">
        <v>382</v>
      </c>
      <c r="B185" s="203" t="s">
        <v>211</v>
      </c>
      <c r="C185" s="185" t="s">
        <v>498</v>
      </c>
      <c r="D185" s="186" t="s">
        <v>633</v>
      </c>
      <c r="E185" s="187" t="s">
        <v>67</v>
      </c>
      <c r="F185" s="204">
        <v>20</v>
      </c>
      <c r="G185" s="290"/>
      <c r="H185" s="228">
        <f t="shared" si="19"/>
        <v>0</v>
      </c>
      <c r="I185" s="220" t="e">
        <f t="shared" si="18"/>
        <v>#DIV/0!</v>
      </c>
      <c r="J185" s="184" t="e">
        <f>#REF!</f>
        <v>#REF!</v>
      </c>
      <c r="K185" s="242"/>
    </row>
    <row r="186" spans="1:11" ht="12.75" customHeight="1" outlineLevel="1">
      <c r="A186" s="329" t="s">
        <v>161</v>
      </c>
      <c r="B186" s="330"/>
      <c r="C186" s="180"/>
      <c r="D186" s="194" t="s">
        <v>276</v>
      </c>
      <c r="E186" s="182">
        <f>SUM(H187:H190)</f>
        <v>0</v>
      </c>
      <c r="F186" s="182"/>
      <c r="G186" s="182"/>
      <c r="H186" s="182"/>
      <c r="I186" s="183" t="e">
        <f>E186/$G$307</f>
        <v>#DIV/0!</v>
      </c>
      <c r="J186" s="184" t="e">
        <f>#REF!</f>
        <v>#REF!</v>
      </c>
      <c r="K186" s="142"/>
    </row>
    <row r="187" spans="1:11" ht="12.75" customHeight="1" outlineLevel="1">
      <c r="A187" s="25" t="s">
        <v>392</v>
      </c>
      <c r="B187" s="238">
        <v>97599</v>
      </c>
      <c r="C187" s="185" t="s">
        <v>714</v>
      </c>
      <c r="D187" s="186" t="s">
        <v>634</v>
      </c>
      <c r="E187" s="187" t="s">
        <v>67</v>
      </c>
      <c r="F187" s="227">
        <v>10</v>
      </c>
      <c r="G187" s="290"/>
      <c r="H187" s="213">
        <f>_xlfn.IFERROR(F187*G187," - ")</f>
        <v>0</v>
      </c>
      <c r="I187" s="189" t="e">
        <f>H187/$G$307</f>
        <v>#DIV/0!</v>
      </c>
      <c r="J187" s="184" t="e">
        <f>#REF!</f>
        <v>#REF!</v>
      </c>
      <c r="K187" s="142"/>
    </row>
    <row r="188" spans="1:11" ht="12.75" customHeight="1" outlineLevel="1">
      <c r="A188" s="25" t="s">
        <v>393</v>
      </c>
      <c r="B188" s="239">
        <v>95749</v>
      </c>
      <c r="C188" s="185" t="s">
        <v>635</v>
      </c>
      <c r="D188" s="186" t="s">
        <v>635</v>
      </c>
      <c r="E188" s="187" t="s">
        <v>635</v>
      </c>
      <c r="F188" s="204">
        <v>10</v>
      </c>
      <c r="G188" s="290"/>
      <c r="H188" s="213">
        <f>_xlfn.IFERROR(F188*G188," - ")</f>
        <v>0</v>
      </c>
      <c r="I188" s="190" t="e">
        <f>H188/$G$307</f>
        <v>#DIV/0!</v>
      </c>
      <c r="J188" s="184" t="e">
        <f>#REF!</f>
        <v>#REF!</v>
      </c>
      <c r="K188" s="142"/>
    </row>
    <row r="189" spans="1:11" s="16" customFormat="1" ht="12.75" customHeight="1" outlineLevel="1">
      <c r="A189" s="25" t="s">
        <v>394</v>
      </c>
      <c r="B189" s="239" t="s">
        <v>210</v>
      </c>
      <c r="C189" s="185" t="s">
        <v>498</v>
      </c>
      <c r="D189" s="186" t="s">
        <v>636</v>
      </c>
      <c r="E189" s="187" t="s">
        <v>637</v>
      </c>
      <c r="F189" s="204">
        <v>5</v>
      </c>
      <c r="G189" s="290"/>
      <c r="H189" s="213">
        <f>_xlfn.IFERROR(F189*G189," - ")</f>
        <v>0</v>
      </c>
      <c r="I189" s="190" t="e">
        <f>H189/$G$307</f>
        <v>#DIV/0!</v>
      </c>
      <c r="J189" s="184" t="e">
        <f>#REF!</f>
        <v>#REF!</v>
      </c>
      <c r="K189" s="229"/>
    </row>
    <row r="190" spans="1:11" s="16" customFormat="1" ht="12.75" customHeight="1" outlineLevel="1">
      <c r="A190" s="25" t="s">
        <v>395</v>
      </c>
      <c r="B190" s="239">
        <v>91925</v>
      </c>
      <c r="C190" s="185" t="s">
        <v>714</v>
      </c>
      <c r="D190" s="186" t="s">
        <v>619</v>
      </c>
      <c r="E190" s="187" t="s">
        <v>525</v>
      </c>
      <c r="F190" s="204">
        <v>150</v>
      </c>
      <c r="G190" s="290"/>
      <c r="H190" s="213">
        <f>_xlfn.IFERROR(F190*G190," - ")</f>
        <v>0</v>
      </c>
      <c r="I190" s="190" t="e">
        <f>H190/$G$307</f>
        <v>#DIV/0!</v>
      </c>
      <c r="J190" s="184" t="e">
        <f>#REF!</f>
        <v>#REF!</v>
      </c>
      <c r="K190" s="229"/>
    </row>
    <row r="191" spans="1:11" ht="12.75" customHeight="1" outlineLevel="1">
      <c r="A191" s="329" t="s">
        <v>396</v>
      </c>
      <c r="B191" s="330"/>
      <c r="C191" s="180"/>
      <c r="D191" s="194" t="s">
        <v>405</v>
      </c>
      <c r="E191" s="182">
        <f>SUM(H192:H215)</f>
        <v>0</v>
      </c>
      <c r="F191" s="182"/>
      <c r="G191" s="182"/>
      <c r="H191" s="182"/>
      <c r="I191" s="183" t="e">
        <f>E191/$G$307</f>
        <v>#DIV/0!</v>
      </c>
      <c r="J191" s="184" t="e">
        <f>#REF!</f>
        <v>#REF!</v>
      </c>
      <c r="K191" s="142"/>
    </row>
    <row r="192" spans="1:11" ht="12.75" customHeight="1" outlineLevel="1">
      <c r="A192" s="25" t="s">
        <v>397</v>
      </c>
      <c r="B192" s="238" t="s">
        <v>214</v>
      </c>
      <c r="C192" s="185" t="s">
        <v>498</v>
      </c>
      <c r="D192" s="186" t="s">
        <v>638</v>
      </c>
      <c r="E192" s="187" t="s">
        <v>637</v>
      </c>
      <c r="F192" s="227">
        <v>10</v>
      </c>
      <c r="G192" s="290"/>
      <c r="H192" s="213">
        <f>_xlfn.IFERROR(F192*G192," - ")</f>
        <v>0</v>
      </c>
      <c r="I192" s="189" t="e">
        <f aca="true" t="shared" si="20" ref="I192:I205">H192/$G$307</f>
        <v>#DIV/0!</v>
      </c>
      <c r="J192" s="184" t="e">
        <f>#REF!</f>
        <v>#REF!</v>
      </c>
      <c r="K192" s="142"/>
    </row>
    <row r="193" spans="1:11" ht="12.75" customHeight="1" outlineLevel="1">
      <c r="A193" s="25" t="s">
        <v>398</v>
      </c>
      <c r="B193" s="239" t="s">
        <v>230</v>
      </c>
      <c r="C193" s="185" t="s">
        <v>498</v>
      </c>
      <c r="D193" s="186" t="s">
        <v>639</v>
      </c>
      <c r="E193" s="187" t="s">
        <v>525</v>
      </c>
      <c r="F193" s="204">
        <v>30</v>
      </c>
      <c r="G193" s="290"/>
      <c r="H193" s="213">
        <f aca="true" t="shared" si="21" ref="H193:H215">_xlfn.IFERROR(F193*G193," - ")</f>
        <v>0</v>
      </c>
      <c r="I193" s="190" t="e">
        <f t="shared" si="20"/>
        <v>#DIV/0!</v>
      </c>
      <c r="J193" s="184" t="e">
        <f>#REF!</f>
        <v>#REF!</v>
      </c>
      <c r="K193" s="142"/>
    </row>
    <row r="194" spans="1:11" ht="12.75" customHeight="1" outlineLevel="1">
      <c r="A194" s="25" t="s">
        <v>399</v>
      </c>
      <c r="B194" s="239" t="s">
        <v>232</v>
      </c>
      <c r="C194" s="185" t="s">
        <v>498</v>
      </c>
      <c r="D194" s="186" t="s">
        <v>640</v>
      </c>
      <c r="E194" s="187" t="s">
        <v>525</v>
      </c>
      <c r="F194" s="204">
        <v>30</v>
      </c>
      <c r="G194" s="290"/>
      <c r="H194" s="213">
        <f t="shared" si="21"/>
        <v>0</v>
      </c>
      <c r="I194" s="190" t="e">
        <f t="shared" si="20"/>
        <v>#DIV/0!</v>
      </c>
      <c r="J194" s="184" t="e">
        <f>#REF!</f>
        <v>#REF!</v>
      </c>
      <c r="K194" s="142"/>
    </row>
    <row r="195" spans="1:11" s="16" customFormat="1" ht="12.75" customHeight="1" outlineLevel="1">
      <c r="A195" s="25" t="s">
        <v>400</v>
      </c>
      <c r="B195" s="203" t="s">
        <v>215</v>
      </c>
      <c r="C195" s="185" t="s">
        <v>498</v>
      </c>
      <c r="D195" s="186" t="s">
        <v>641</v>
      </c>
      <c r="E195" s="187" t="s">
        <v>637</v>
      </c>
      <c r="F195" s="204">
        <v>14</v>
      </c>
      <c r="G195" s="290"/>
      <c r="H195" s="213">
        <f t="shared" si="21"/>
        <v>0</v>
      </c>
      <c r="I195" s="205" t="e">
        <f t="shared" si="20"/>
        <v>#DIV/0!</v>
      </c>
      <c r="J195" s="184" t="e">
        <f>#REF!</f>
        <v>#REF!</v>
      </c>
      <c r="K195" s="229"/>
    </row>
    <row r="196" spans="1:11" ht="12.75" customHeight="1" outlineLevel="1">
      <c r="A196" s="25" t="s">
        <v>401</v>
      </c>
      <c r="B196" s="203" t="s">
        <v>229</v>
      </c>
      <c r="C196" s="185" t="s">
        <v>498</v>
      </c>
      <c r="D196" s="186" t="s">
        <v>642</v>
      </c>
      <c r="E196" s="187" t="s">
        <v>525</v>
      </c>
      <c r="F196" s="204">
        <v>45</v>
      </c>
      <c r="G196" s="290"/>
      <c r="H196" s="213">
        <f t="shared" si="21"/>
        <v>0</v>
      </c>
      <c r="I196" s="205" t="e">
        <f t="shared" si="20"/>
        <v>#DIV/0!</v>
      </c>
      <c r="J196" s="184" t="e">
        <f>#REF!</f>
        <v>#REF!</v>
      </c>
      <c r="K196" s="142"/>
    </row>
    <row r="197" spans="1:11" s="16" customFormat="1" ht="12.75" customHeight="1" outlineLevel="1">
      <c r="A197" s="25" t="s">
        <v>402</v>
      </c>
      <c r="B197" s="203" t="s">
        <v>231</v>
      </c>
      <c r="C197" s="185" t="s">
        <v>498</v>
      </c>
      <c r="D197" s="186" t="s">
        <v>643</v>
      </c>
      <c r="E197" s="187" t="s">
        <v>525</v>
      </c>
      <c r="F197" s="204">
        <v>45</v>
      </c>
      <c r="G197" s="290"/>
      <c r="H197" s="213">
        <f t="shared" si="21"/>
        <v>0</v>
      </c>
      <c r="I197" s="205" t="e">
        <f t="shared" si="20"/>
        <v>#DIV/0!</v>
      </c>
      <c r="J197" s="184" t="e">
        <f>#REF!</f>
        <v>#REF!</v>
      </c>
      <c r="K197" s="229"/>
    </row>
    <row r="198" spans="1:11" s="16" customFormat="1" ht="12.75" customHeight="1" outlineLevel="1">
      <c r="A198" s="25" t="s">
        <v>403</v>
      </c>
      <c r="B198" s="203" t="s">
        <v>216</v>
      </c>
      <c r="C198" s="185" t="s">
        <v>498</v>
      </c>
      <c r="D198" s="186" t="s">
        <v>644</v>
      </c>
      <c r="E198" s="187" t="s">
        <v>637</v>
      </c>
      <c r="F198" s="204">
        <v>4</v>
      </c>
      <c r="G198" s="290"/>
      <c r="H198" s="213">
        <f t="shared" si="21"/>
        <v>0</v>
      </c>
      <c r="I198" s="205" t="e">
        <f aca="true" t="shared" si="22" ref="I198:I203">H198/$G$307</f>
        <v>#DIV/0!</v>
      </c>
      <c r="J198" s="184" t="e">
        <f>#REF!</f>
        <v>#REF!</v>
      </c>
      <c r="K198" s="229"/>
    </row>
    <row r="199" spans="1:11" ht="12.75" customHeight="1" outlineLevel="1">
      <c r="A199" s="25" t="s">
        <v>404</v>
      </c>
      <c r="B199" s="203" t="s">
        <v>229</v>
      </c>
      <c r="C199" s="185" t="s">
        <v>498</v>
      </c>
      <c r="D199" s="186" t="s">
        <v>642</v>
      </c>
      <c r="E199" s="187" t="s">
        <v>525</v>
      </c>
      <c r="F199" s="204">
        <v>15</v>
      </c>
      <c r="G199" s="290"/>
      <c r="H199" s="213">
        <f t="shared" si="21"/>
        <v>0</v>
      </c>
      <c r="I199" s="205" t="e">
        <f t="shared" si="22"/>
        <v>#DIV/0!</v>
      </c>
      <c r="J199" s="184" t="e">
        <f>#REF!</f>
        <v>#REF!</v>
      </c>
      <c r="K199" s="142"/>
    </row>
    <row r="200" spans="1:11" s="16" customFormat="1" ht="12.75" customHeight="1" outlineLevel="1">
      <c r="A200" s="25" t="s">
        <v>437</v>
      </c>
      <c r="B200" s="203" t="s">
        <v>231</v>
      </c>
      <c r="C200" s="185" t="s">
        <v>498</v>
      </c>
      <c r="D200" s="186" t="s">
        <v>643</v>
      </c>
      <c r="E200" s="187" t="s">
        <v>525</v>
      </c>
      <c r="F200" s="204">
        <v>15</v>
      </c>
      <c r="G200" s="290"/>
      <c r="H200" s="213">
        <f t="shared" si="21"/>
        <v>0</v>
      </c>
      <c r="I200" s="205" t="e">
        <f t="shared" si="22"/>
        <v>#DIV/0!</v>
      </c>
      <c r="J200" s="184" t="e">
        <f>#REF!</f>
        <v>#REF!</v>
      </c>
      <c r="K200" s="229"/>
    </row>
    <row r="201" spans="1:11" s="16" customFormat="1" ht="12.75" customHeight="1" outlineLevel="1">
      <c r="A201" s="25" t="s">
        <v>438</v>
      </c>
      <c r="B201" s="203" t="s">
        <v>217</v>
      </c>
      <c r="C201" s="185" t="s">
        <v>498</v>
      </c>
      <c r="D201" s="186" t="s">
        <v>645</v>
      </c>
      <c r="E201" s="187" t="s">
        <v>637</v>
      </c>
      <c r="F201" s="204">
        <v>5</v>
      </c>
      <c r="G201" s="290"/>
      <c r="H201" s="213">
        <f t="shared" si="21"/>
        <v>0</v>
      </c>
      <c r="I201" s="205" t="e">
        <f t="shared" si="22"/>
        <v>#DIV/0!</v>
      </c>
      <c r="J201" s="184" t="e">
        <f>#REF!</f>
        <v>#REF!</v>
      </c>
      <c r="K201" s="229"/>
    </row>
    <row r="202" spans="1:11" ht="12.75" customHeight="1" outlineLevel="1">
      <c r="A202" s="25" t="s">
        <v>439</v>
      </c>
      <c r="B202" s="203" t="s">
        <v>229</v>
      </c>
      <c r="C202" s="185" t="s">
        <v>498</v>
      </c>
      <c r="D202" s="186" t="s">
        <v>642</v>
      </c>
      <c r="E202" s="187" t="s">
        <v>525</v>
      </c>
      <c r="F202" s="204">
        <v>15</v>
      </c>
      <c r="G202" s="290"/>
      <c r="H202" s="213">
        <f t="shared" si="21"/>
        <v>0</v>
      </c>
      <c r="I202" s="205" t="e">
        <f t="shared" si="22"/>
        <v>#DIV/0!</v>
      </c>
      <c r="J202" s="184" t="e">
        <f>#REF!</f>
        <v>#REF!</v>
      </c>
      <c r="K202" s="142"/>
    </row>
    <row r="203" spans="1:11" s="16" customFormat="1" ht="12.75" customHeight="1" outlineLevel="1">
      <c r="A203" s="25" t="s">
        <v>440</v>
      </c>
      <c r="B203" s="203" t="s">
        <v>231</v>
      </c>
      <c r="C203" s="185" t="s">
        <v>498</v>
      </c>
      <c r="D203" s="186" t="s">
        <v>643</v>
      </c>
      <c r="E203" s="187" t="s">
        <v>525</v>
      </c>
      <c r="F203" s="204">
        <v>15</v>
      </c>
      <c r="G203" s="290"/>
      <c r="H203" s="213">
        <f t="shared" si="21"/>
        <v>0</v>
      </c>
      <c r="I203" s="205" t="e">
        <f t="shared" si="22"/>
        <v>#DIV/0!</v>
      </c>
      <c r="J203" s="184" t="e">
        <f>#REF!</f>
        <v>#REF!</v>
      </c>
      <c r="K203" s="229"/>
    </row>
    <row r="204" spans="1:11" s="16" customFormat="1" ht="12.75" customHeight="1" outlineLevel="1">
      <c r="A204" s="25" t="s">
        <v>441</v>
      </c>
      <c r="B204" s="203" t="s">
        <v>213</v>
      </c>
      <c r="C204" s="185" t="s">
        <v>498</v>
      </c>
      <c r="D204" s="186" t="s">
        <v>646</v>
      </c>
      <c r="E204" s="187" t="s">
        <v>67</v>
      </c>
      <c r="F204" s="204">
        <v>13</v>
      </c>
      <c r="G204" s="290"/>
      <c r="H204" s="213">
        <f t="shared" si="21"/>
        <v>0</v>
      </c>
      <c r="I204" s="205" t="e">
        <f t="shared" si="20"/>
        <v>#DIV/0!</v>
      </c>
      <c r="J204" s="184" t="e">
        <f>#REF!</f>
        <v>#REF!</v>
      </c>
      <c r="K204" s="229"/>
    </row>
    <row r="205" spans="1:11" s="16" customFormat="1" ht="12.75" customHeight="1" outlineLevel="1">
      <c r="A205" s="25" t="s">
        <v>442</v>
      </c>
      <c r="B205" s="245" t="s">
        <v>240</v>
      </c>
      <c r="C205" s="185" t="s">
        <v>498</v>
      </c>
      <c r="D205" s="186" t="s">
        <v>647</v>
      </c>
      <c r="E205" s="187" t="s">
        <v>525</v>
      </c>
      <c r="F205" s="204">
        <v>130</v>
      </c>
      <c r="G205" s="290"/>
      <c r="H205" s="213">
        <f t="shared" si="21"/>
        <v>0</v>
      </c>
      <c r="I205" s="205" t="e">
        <f t="shared" si="20"/>
        <v>#DIV/0!</v>
      </c>
      <c r="J205" s="184" t="e">
        <f>#REF!</f>
        <v>#REF!</v>
      </c>
      <c r="K205" s="229"/>
    </row>
    <row r="206" spans="1:11" ht="12.75" customHeight="1" outlineLevel="1">
      <c r="A206" s="25" t="s">
        <v>443</v>
      </c>
      <c r="B206" s="238" t="s">
        <v>199</v>
      </c>
      <c r="C206" s="185" t="s">
        <v>498</v>
      </c>
      <c r="D206" s="186" t="s">
        <v>648</v>
      </c>
      <c r="E206" s="187" t="s">
        <v>67</v>
      </c>
      <c r="F206" s="227">
        <v>2</v>
      </c>
      <c r="G206" s="290"/>
      <c r="H206" s="213">
        <f t="shared" si="21"/>
        <v>0</v>
      </c>
      <c r="I206" s="189" t="e">
        <f aca="true" t="shared" si="23" ref="I206:I215">H206/$G$307</f>
        <v>#DIV/0!</v>
      </c>
      <c r="J206" s="184" t="e">
        <f>#REF!</f>
        <v>#REF!</v>
      </c>
      <c r="K206" s="142"/>
    </row>
    <row r="207" spans="1:11" ht="12.75" customHeight="1" outlineLevel="1">
      <c r="A207" s="25" t="s">
        <v>444</v>
      </c>
      <c r="B207" s="239" t="s">
        <v>200</v>
      </c>
      <c r="C207" s="185" t="s">
        <v>498</v>
      </c>
      <c r="D207" s="186" t="s">
        <v>649</v>
      </c>
      <c r="E207" s="187" t="s">
        <v>67</v>
      </c>
      <c r="F207" s="204">
        <v>48</v>
      </c>
      <c r="G207" s="290"/>
      <c r="H207" s="213">
        <f t="shared" si="21"/>
        <v>0</v>
      </c>
      <c r="I207" s="190" t="e">
        <f t="shared" si="23"/>
        <v>#DIV/0!</v>
      </c>
      <c r="J207" s="184" t="e">
        <f>#REF!</f>
        <v>#REF!</v>
      </c>
      <c r="K207" s="142"/>
    </row>
    <row r="208" spans="1:11" ht="12.75" customHeight="1" outlineLevel="1">
      <c r="A208" s="25" t="s">
        <v>445</v>
      </c>
      <c r="B208" s="239" t="s">
        <v>201</v>
      </c>
      <c r="C208" s="185" t="s">
        <v>498</v>
      </c>
      <c r="D208" s="186" t="s">
        <v>650</v>
      </c>
      <c r="E208" s="187" t="s">
        <v>67</v>
      </c>
      <c r="F208" s="204">
        <v>2</v>
      </c>
      <c r="G208" s="290"/>
      <c r="H208" s="213">
        <f t="shared" si="21"/>
        <v>0</v>
      </c>
      <c r="I208" s="190" t="e">
        <f t="shared" si="23"/>
        <v>#DIV/0!</v>
      </c>
      <c r="J208" s="184" t="e">
        <f>#REF!</f>
        <v>#REF!</v>
      </c>
      <c r="K208" s="142"/>
    </row>
    <row r="209" spans="1:11" s="16" customFormat="1" ht="12.75" customHeight="1" outlineLevel="1">
      <c r="A209" s="25" t="s">
        <v>446</v>
      </c>
      <c r="B209" s="203" t="s">
        <v>208</v>
      </c>
      <c r="C209" s="185" t="s">
        <v>498</v>
      </c>
      <c r="D209" s="186" t="s">
        <v>651</v>
      </c>
      <c r="E209" s="187" t="s">
        <v>525</v>
      </c>
      <c r="F209" s="204">
        <v>300</v>
      </c>
      <c r="G209" s="290"/>
      <c r="H209" s="213">
        <f t="shared" si="21"/>
        <v>0</v>
      </c>
      <c r="I209" s="205" t="e">
        <f t="shared" si="23"/>
        <v>#DIV/0!</v>
      </c>
      <c r="J209" s="184" t="e">
        <f>#REF!</f>
        <v>#REF!</v>
      </c>
      <c r="K209" s="229"/>
    </row>
    <row r="210" spans="1:11" ht="12.75" customHeight="1" outlineLevel="1">
      <c r="A210" s="25" t="s">
        <v>447</v>
      </c>
      <c r="B210" s="203" t="s">
        <v>206</v>
      </c>
      <c r="C210" s="185" t="s">
        <v>498</v>
      </c>
      <c r="D210" s="186" t="s">
        <v>652</v>
      </c>
      <c r="E210" s="187" t="s">
        <v>525</v>
      </c>
      <c r="F210" s="204">
        <v>500</v>
      </c>
      <c r="G210" s="290"/>
      <c r="H210" s="213">
        <f t="shared" si="21"/>
        <v>0</v>
      </c>
      <c r="I210" s="205" t="e">
        <f t="shared" si="23"/>
        <v>#DIV/0!</v>
      </c>
      <c r="J210" s="184" t="e">
        <f>#REF!</f>
        <v>#REF!</v>
      </c>
      <c r="K210" s="142"/>
    </row>
    <row r="211" spans="1:11" ht="12.75" customHeight="1" outlineLevel="1">
      <c r="A211" s="25" t="s">
        <v>486</v>
      </c>
      <c r="B211" s="239" t="s">
        <v>207</v>
      </c>
      <c r="C211" s="185" t="s">
        <v>498</v>
      </c>
      <c r="D211" s="186" t="s">
        <v>653</v>
      </c>
      <c r="E211" s="187" t="s">
        <v>525</v>
      </c>
      <c r="F211" s="204">
        <v>150</v>
      </c>
      <c r="G211" s="290"/>
      <c r="H211" s="213">
        <f t="shared" si="21"/>
        <v>0</v>
      </c>
      <c r="I211" s="190" t="e">
        <f t="shared" si="23"/>
        <v>#DIV/0!</v>
      </c>
      <c r="J211" s="184" t="e">
        <f>#REF!</f>
        <v>#REF!</v>
      </c>
      <c r="K211" s="142"/>
    </row>
    <row r="212" spans="1:11" s="16" customFormat="1" ht="12.75" customHeight="1" outlineLevel="1">
      <c r="A212" s="25" t="s">
        <v>487</v>
      </c>
      <c r="B212" s="203" t="s">
        <v>202</v>
      </c>
      <c r="C212" s="185" t="s">
        <v>498</v>
      </c>
      <c r="D212" s="186" t="s">
        <v>654</v>
      </c>
      <c r="E212" s="187" t="s">
        <v>525</v>
      </c>
      <c r="F212" s="204">
        <v>250</v>
      </c>
      <c r="G212" s="290"/>
      <c r="H212" s="213">
        <f t="shared" si="21"/>
        <v>0</v>
      </c>
      <c r="I212" s="205" t="e">
        <f t="shared" si="23"/>
        <v>#DIV/0!</v>
      </c>
      <c r="J212" s="184" t="e">
        <f>#REF!</f>
        <v>#REF!</v>
      </c>
      <c r="K212" s="229"/>
    </row>
    <row r="213" spans="1:11" ht="12.75" customHeight="1" outlineLevel="1">
      <c r="A213" s="25" t="s">
        <v>488</v>
      </c>
      <c r="B213" s="203" t="s">
        <v>209</v>
      </c>
      <c r="C213" s="185" t="s">
        <v>498</v>
      </c>
      <c r="D213" s="186" t="s">
        <v>655</v>
      </c>
      <c r="E213" s="187" t="s">
        <v>637</v>
      </c>
      <c r="F213" s="204">
        <v>30</v>
      </c>
      <c r="G213" s="290"/>
      <c r="H213" s="213">
        <f t="shared" si="21"/>
        <v>0</v>
      </c>
      <c r="I213" s="205" t="e">
        <f t="shared" si="23"/>
        <v>#DIV/0!</v>
      </c>
      <c r="J213" s="184" t="e">
        <f>#REF!</f>
        <v>#REF!</v>
      </c>
      <c r="K213" s="142"/>
    </row>
    <row r="214" spans="1:11" s="16" customFormat="1" ht="12.75" customHeight="1" outlineLevel="1">
      <c r="A214" s="25" t="s">
        <v>489</v>
      </c>
      <c r="B214" s="203" t="s">
        <v>218</v>
      </c>
      <c r="C214" s="185" t="s">
        <v>498</v>
      </c>
      <c r="D214" s="186" t="s">
        <v>656</v>
      </c>
      <c r="E214" s="187" t="s">
        <v>67</v>
      </c>
      <c r="F214" s="204">
        <v>20</v>
      </c>
      <c r="G214" s="290"/>
      <c r="H214" s="213">
        <f t="shared" si="21"/>
        <v>0</v>
      </c>
      <c r="I214" s="205" t="e">
        <f t="shared" si="23"/>
        <v>#DIV/0!</v>
      </c>
      <c r="J214" s="184" t="e">
        <f>#REF!</f>
        <v>#REF!</v>
      </c>
      <c r="K214" s="229"/>
    </row>
    <row r="215" spans="1:11" s="16" customFormat="1" ht="12.75" customHeight="1" outlineLevel="1">
      <c r="A215" s="25" t="s">
        <v>490</v>
      </c>
      <c r="B215" s="203" t="s">
        <v>226</v>
      </c>
      <c r="C215" s="185" t="s">
        <v>498</v>
      </c>
      <c r="D215" s="186" t="s">
        <v>657</v>
      </c>
      <c r="E215" s="187" t="s">
        <v>525</v>
      </c>
      <c r="F215" s="204">
        <v>100</v>
      </c>
      <c r="G215" s="290"/>
      <c r="H215" s="213">
        <f t="shared" si="21"/>
        <v>0</v>
      </c>
      <c r="I215" s="205" t="e">
        <f t="shared" si="23"/>
        <v>#DIV/0!</v>
      </c>
      <c r="J215" s="184" t="e">
        <f>#REF!</f>
        <v>#REF!</v>
      </c>
      <c r="K215" s="229"/>
    </row>
    <row r="216" spans="1:11" ht="12.75" customHeight="1" outlineLevel="1">
      <c r="A216" s="329" t="s">
        <v>448</v>
      </c>
      <c r="B216" s="330"/>
      <c r="C216" s="180"/>
      <c r="D216" s="194" t="s">
        <v>465</v>
      </c>
      <c r="E216" s="182">
        <f>SUM(H217:H232)</f>
        <v>0</v>
      </c>
      <c r="F216" s="182"/>
      <c r="G216" s="182"/>
      <c r="H216" s="182"/>
      <c r="I216" s="183" t="e">
        <f>E216/$G$307</f>
        <v>#DIV/0!</v>
      </c>
      <c r="J216" s="184" t="e">
        <f>#REF!</f>
        <v>#REF!</v>
      </c>
      <c r="K216" s="142"/>
    </row>
    <row r="217" spans="1:11" ht="12.75" customHeight="1" outlineLevel="1">
      <c r="A217" s="25" t="s">
        <v>449</v>
      </c>
      <c r="B217" s="238" t="s">
        <v>244</v>
      </c>
      <c r="C217" s="185" t="s">
        <v>498</v>
      </c>
      <c r="D217" s="186" t="s">
        <v>658</v>
      </c>
      <c r="E217" s="187" t="s">
        <v>67</v>
      </c>
      <c r="F217" s="227">
        <v>1</v>
      </c>
      <c r="G217" s="290"/>
      <c r="H217" s="213">
        <f>_xlfn.IFERROR(F217*G217," - ")</f>
        <v>0</v>
      </c>
      <c r="I217" s="189" t="e">
        <f aca="true" t="shared" si="24" ref="I217:I232">H217/$G$307</f>
        <v>#DIV/0!</v>
      </c>
      <c r="J217" s="184" t="e">
        <f>#REF!</f>
        <v>#REF!</v>
      </c>
      <c r="K217" s="142"/>
    </row>
    <row r="218" spans="1:11" ht="12.75" customHeight="1" outlineLevel="1">
      <c r="A218" s="25" t="s">
        <v>450</v>
      </c>
      <c r="B218" s="239" t="s">
        <v>304</v>
      </c>
      <c r="C218" s="185" t="s">
        <v>498</v>
      </c>
      <c r="D218" s="186" t="s">
        <v>659</v>
      </c>
      <c r="E218" s="187" t="s">
        <v>67</v>
      </c>
      <c r="F218" s="204">
        <v>10</v>
      </c>
      <c r="G218" s="290"/>
      <c r="H218" s="213">
        <f aca="true" t="shared" si="25" ref="H218:H232">_xlfn.IFERROR(F218*G218," - ")</f>
        <v>0</v>
      </c>
      <c r="I218" s="190" t="e">
        <f t="shared" si="24"/>
        <v>#DIV/0!</v>
      </c>
      <c r="J218" s="184" t="e">
        <f>#REF!</f>
        <v>#REF!</v>
      </c>
      <c r="K218" s="142"/>
    </row>
    <row r="219" spans="1:11" ht="12.75" customHeight="1" outlineLevel="1">
      <c r="A219" s="25" t="s">
        <v>451</v>
      </c>
      <c r="B219" s="239" t="s">
        <v>303</v>
      </c>
      <c r="C219" s="185" t="s">
        <v>498</v>
      </c>
      <c r="D219" s="186" t="s">
        <v>660</v>
      </c>
      <c r="E219" s="187" t="s">
        <v>67</v>
      </c>
      <c r="F219" s="204">
        <v>12</v>
      </c>
      <c r="G219" s="290"/>
      <c r="H219" s="213">
        <f t="shared" si="25"/>
        <v>0</v>
      </c>
      <c r="I219" s="190" t="e">
        <f t="shared" si="24"/>
        <v>#DIV/0!</v>
      </c>
      <c r="J219" s="184" t="e">
        <f>#REF!</f>
        <v>#REF!</v>
      </c>
      <c r="K219" s="142"/>
    </row>
    <row r="220" spans="1:11" s="16" customFormat="1" ht="12.75" customHeight="1" outlineLevel="1">
      <c r="A220" s="25" t="s">
        <v>452</v>
      </c>
      <c r="B220" s="203" t="s">
        <v>241</v>
      </c>
      <c r="C220" s="185" t="s">
        <v>498</v>
      </c>
      <c r="D220" s="186" t="s">
        <v>661</v>
      </c>
      <c r="E220" s="187" t="s">
        <v>67</v>
      </c>
      <c r="F220" s="204">
        <v>1</v>
      </c>
      <c r="G220" s="290"/>
      <c r="H220" s="213">
        <f t="shared" si="25"/>
        <v>0</v>
      </c>
      <c r="I220" s="205" t="e">
        <f t="shared" si="24"/>
        <v>#DIV/0!</v>
      </c>
      <c r="J220" s="184" t="e">
        <f>#REF!</f>
        <v>#REF!</v>
      </c>
      <c r="K220" s="229"/>
    </row>
    <row r="221" spans="1:11" ht="12.75" customHeight="1" outlineLevel="1">
      <c r="A221" s="25" t="s">
        <v>453</v>
      </c>
      <c r="B221" s="203" t="s">
        <v>242</v>
      </c>
      <c r="C221" s="185" t="s">
        <v>498</v>
      </c>
      <c r="D221" s="186" t="s">
        <v>662</v>
      </c>
      <c r="E221" s="187" t="s">
        <v>67</v>
      </c>
      <c r="F221" s="204">
        <v>1</v>
      </c>
      <c r="G221" s="290"/>
      <c r="H221" s="213">
        <f t="shared" si="25"/>
        <v>0</v>
      </c>
      <c r="I221" s="205" t="e">
        <f t="shared" si="24"/>
        <v>#DIV/0!</v>
      </c>
      <c r="J221" s="184" t="e">
        <f>#REF!</f>
        <v>#REF!</v>
      </c>
      <c r="K221" s="142"/>
    </row>
    <row r="222" spans="1:11" s="16" customFormat="1" ht="12.75" customHeight="1" outlineLevel="1">
      <c r="A222" s="25" t="s">
        <v>454</v>
      </c>
      <c r="B222" s="203" t="s">
        <v>256</v>
      </c>
      <c r="C222" s="185" t="s">
        <v>498</v>
      </c>
      <c r="D222" s="186" t="s">
        <v>663</v>
      </c>
      <c r="E222" s="187" t="s">
        <v>67</v>
      </c>
      <c r="F222" s="204">
        <v>22</v>
      </c>
      <c r="G222" s="290"/>
      <c r="H222" s="213">
        <f t="shared" si="25"/>
        <v>0</v>
      </c>
      <c r="I222" s="205" t="e">
        <f t="shared" si="24"/>
        <v>#DIV/0!</v>
      </c>
      <c r="J222" s="184" t="e">
        <f>#REF!</f>
        <v>#REF!</v>
      </c>
      <c r="K222" s="229"/>
    </row>
    <row r="223" spans="1:11" s="16" customFormat="1" ht="12.75" customHeight="1" outlineLevel="1">
      <c r="A223" s="25" t="s">
        <v>455</v>
      </c>
      <c r="B223" s="203" t="s">
        <v>243</v>
      </c>
      <c r="C223" s="185" t="s">
        <v>498</v>
      </c>
      <c r="D223" s="186" t="s">
        <v>664</v>
      </c>
      <c r="E223" s="187" t="s">
        <v>67</v>
      </c>
      <c r="F223" s="204">
        <v>1</v>
      </c>
      <c r="G223" s="290"/>
      <c r="H223" s="213">
        <f t="shared" si="25"/>
        <v>0</v>
      </c>
      <c r="I223" s="205" t="e">
        <f t="shared" si="24"/>
        <v>#DIV/0!</v>
      </c>
      <c r="J223" s="184" t="e">
        <f>#REF!</f>
        <v>#REF!</v>
      </c>
      <c r="K223" s="229"/>
    </row>
    <row r="224" spans="1:11" s="16" customFormat="1" ht="12.75" customHeight="1" outlineLevel="1">
      <c r="A224" s="25" t="s">
        <v>456</v>
      </c>
      <c r="B224" s="245" t="s">
        <v>245</v>
      </c>
      <c r="C224" s="185" t="s">
        <v>498</v>
      </c>
      <c r="D224" s="186" t="s">
        <v>665</v>
      </c>
      <c r="E224" s="187" t="s">
        <v>67</v>
      </c>
      <c r="F224" s="204">
        <v>5</v>
      </c>
      <c r="G224" s="290"/>
      <c r="H224" s="213">
        <f t="shared" si="25"/>
        <v>0</v>
      </c>
      <c r="I224" s="205" t="e">
        <f t="shared" si="24"/>
        <v>#DIV/0!</v>
      </c>
      <c r="J224" s="184" t="e">
        <f>#REF!</f>
        <v>#REF!</v>
      </c>
      <c r="K224" s="229"/>
    </row>
    <row r="225" spans="1:11" ht="12.75" customHeight="1" outlineLevel="1">
      <c r="A225" s="25" t="s">
        <v>457</v>
      </c>
      <c r="B225" s="239" t="s">
        <v>246</v>
      </c>
      <c r="C225" s="185" t="s">
        <v>498</v>
      </c>
      <c r="D225" s="186" t="s">
        <v>666</v>
      </c>
      <c r="E225" s="187" t="s">
        <v>67</v>
      </c>
      <c r="F225" s="204">
        <v>1</v>
      </c>
      <c r="G225" s="290"/>
      <c r="H225" s="213">
        <f t="shared" si="25"/>
        <v>0</v>
      </c>
      <c r="I225" s="190" t="e">
        <f t="shared" si="24"/>
        <v>#DIV/0!</v>
      </c>
      <c r="J225" s="184" t="e">
        <f>#REF!</f>
        <v>#REF!</v>
      </c>
      <c r="K225" s="142"/>
    </row>
    <row r="226" spans="1:11" ht="12.75" customHeight="1" outlineLevel="1">
      <c r="A226" s="25" t="s">
        <v>458</v>
      </c>
      <c r="B226" s="239" t="s">
        <v>205</v>
      </c>
      <c r="C226" s="185" t="s">
        <v>498</v>
      </c>
      <c r="D226" s="186" t="s">
        <v>667</v>
      </c>
      <c r="E226" s="187" t="s">
        <v>525</v>
      </c>
      <c r="F226" s="204">
        <v>800</v>
      </c>
      <c r="G226" s="290"/>
      <c r="H226" s="213">
        <f t="shared" si="25"/>
        <v>0</v>
      </c>
      <c r="I226" s="190" t="e">
        <f t="shared" si="24"/>
        <v>#DIV/0!</v>
      </c>
      <c r="J226" s="184" t="e">
        <f>#REF!</f>
        <v>#REF!</v>
      </c>
      <c r="K226" s="142"/>
    </row>
    <row r="227" spans="1:11" s="16" customFormat="1" ht="12.75" customHeight="1" outlineLevel="1">
      <c r="A227" s="25" t="s">
        <v>459</v>
      </c>
      <c r="B227" s="203" t="s">
        <v>247</v>
      </c>
      <c r="C227" s="185" t="s">
        <v>498</v>
      </c>
      <c r="D227" s="186" t="s">
        <v>668</v>
      </c>
      <c r="E227" s="187" t="s">
        <v>67</v>
      </c>
      <c r="F227" s="204">
        <v>30</v>
      </c>
      <c r="G227" s="290"/>
      <c r="H227" s="213">
        <f t="shared" si="25"/>
        <v>0</v>
      </c>
      <c r="I227" s="205" t="e">
        <f t="shared" si="24"/>
        <v>#DIV/0!</v>
      </c>
      <c r="J227" s="184" t="e">
        <f>#REF!</f>
        <v>#REF!</v>
      </c>
      <c r="K227" s="229"/>
    </row>
    <row r="228" spans="1:11" ht="12.75" customHeight="1" outlineLevel="1">
      <c r="A228" s="25" t="s">
        <v>460</v>
      </c>
      <c r="B228" s="203" t="s">
        <v>248</v>
      </c>
      <c r="C228" s="185" t="s">
        <v>498</v>
      </c>
      <c r="D228" s="186" t="s">
        <v>669</v>
      </c>
      <c r="E228" s="187" t="s">
        <v>67</v>
      </c>
      <c r="F228" s="204">
        <v>21</v>
      </c>
      <c r="G228" s="290"/>
      <c r="H228" s="213">
        <f t="shared" si="25"/>
        <v>0</v>
      </c>
      <c r="I228" s="205" t="e">
        <f t="shared" si="24"/>
        <v>#DIV/0!</v>
      </c>
      <c r="J228" s="184" t="e">
        <f>#REF!</f>
        <v>#REF!</v>
      </c>
      <c r="K228" s="142"/>
    </row>
    <row r="229" spans="1:11" ht="12.75" customHeight="1" outlineLevel="1">
      <c r="A229" s="25" t="s">
        <v>461</v>
      </c>
      <c r="B229" s="239" t="s">
        <v>249</v>
      </c>
      <c r="C229" s="185" t="s">
        <v>498</v>
      </c>
      <c r="D229" s="186" t="s">
        <v>670</v>
      </c>
      <c r="E229" s="187" t="s">
        <v>67</v>
      </c>
      <c r="F229" s="204">
        <v>1</v>
      </c>
      <c r="G229" s="290"/>
      <c r="H229" s="213">
        <f t="shared" si="25"/>
        <v>0</v>
      </c>
      <c r="I229" s="190" t="e">
        <f t="shared" si="24"/>
        <v>#DIV/0!</v>
      </c>
      <c r="J229" s="184" t="e">
        <f>#REF!</f>
        <v>#REF!</v>
      </c>
      <c r="K229" s="142"/>
    </row>
    <row r="230" spans="1:11" s="16" customFormat="1" ht="12.75" customHeight="1" outlineLevel="1">
      <c r="A230" s="25" t="s">
        <v>462</v>
      </c>
      <c r="B230" s="203" t="s">
        <v>202</v>
      </c>
      <c r="C230" s="185" t="s">
        <v>498</v>
      </c>
      <c r="D230" s="186" t="s">
        <v>654</v>
      </c>
      <c r="E230" s="187" t="s">
        <v>525</v>
      </c>
      <c r="F230" s="204">
        <v>200</v>
      </c>
      <c r="G230" s="290"/>
      <c r="H230" s="213">
        <f t="shared" si="25"/>
        <v>0</v>
      </c>
      <c r="I230" s="205" t="e">
        <f t="shared" si="24"/>
        <v>#DIV/0!</v>
      </c>
      <c r="J230" s="184" t="e">
        <f>#REF!</f>
        <v>#REF!</v>
      </c>
      <c r="K230" s="229"/>
    </row>
    <row r="231" spans="1:11" s="16" customFormat="1" ht="12.75" customHeight="1" outlineLevel="1">
      <c r="A231" s="25" t="s">
        <v>463</v>
      </c>
      <c r="B231" s="203" t="s">
        <v>203</v>
      </c>
      <c r="C231" s="185" t="s">
        <v>498</v>
      </c>
      <c r="D231" s="186" t="s">
        <v>671</v>
      </c>
      <c r="E231" s="187" t="s">
        <v>525</v>
      </c>
      <c r="F231" s="204">
        <v>300</v>
      </c>
      <c r="G231" s="290"/>
      <c r="H231" s="213">
        <f t="shared" si="25"/>
        <v>0</v>
      </c>
      <c r="I231" s="205" t="e">
        <f t="shared" si="24"/>
        <v>#DIV/0!</v>
      </c>
      <c r="J231" s="184" t="e">
        <f>#REF!</f>
        <v>#REF!</v>
      </c>
      <c r="K231" s="229"/>
    </row>
    <row r="232" spans="1:11" ht="12.75" customHeight="1" outlineLevel="1">
      <c r="A232" s="25" t="s">
        <v>464</v>
      </c>
      <c r="B232" s="203" t="s">
        <v>204</v>
      </c>
      <c r="C232" s="185" t="s">
        <v>498</v>
      </c>
      <c r="D232" s="186" t="s">
        <v>672</v>
      </c>
      <c r="E232" s="187" t="s">
        <v>525</v>
      </c>
      <c r="F232" s="204">
        <v>100</v>
      </c>
      <c r="G232" s="290"/>
      <c r="H232" s="213">
        <f t="shared" si="25"/>
        <v>0</v>
      </c>
      <c r="I232" s="205" t="e">
        <f t="shared" si="24"/>
        <v>#DIV/0!</v>
      </c>
      <c r="J232" s="184" t="e">
        <f>#REF!</f>
        <v>#REF!</v>
      </c>
      <c r="K232" s="142"/>
    </row>
    <row r="233" spans="1:11" ht="12.75" customHeight="1" outlineLevel="1">
      <c r="A233" s="329" t="s">
        <v>466</v>
      </c>
      <c r="B233" s="330"/>
      <c r="C233" s="180"/>
      <c r="D233" s="194" t="s">
        <v>477</v>
      </c>
      <c r="E233" s="182">
        <f>SUM(H234:H244)</f>
        <v>0</v>
      </c>
      <c r="F233" s="182"/>
      <c r="G233" s="182"/>
      <c r="H233" s="182"/>
      <c r="I233" s="183" t="e">
        <f>E233/$G$307</f>
        <v>#DIV/0!</v>
      </c>
      <c r="J233" s="184" t="e">
        <f>#REF!</f>
        <v>#REF!</v>
      </c>
      <c r="K233" s="142"/>
    </row>
    <row r="234" spans="1:11" ht="12.75" customHeight="1" outlineLevel="1">
      <c r="A234" s="25" t="s">
        <v>467</v>
      </c>
      <c r="B234" s="238" t="s">
        <v>246</v>
      </c>
      <c r="C234" s="185" t="s">
        <v>498</v>
      </c>
      <c r="D234" s="186" t="s">
        <v>666</v>
      </c>
      <c r="E234" s="187" t="s">
        <v>67</v>
      </c>
      <c r="F234" s="227">
        <v>1</v>
      </c>
      <c r="G234" s="290"/>
      <c r="H234" s="213">
        <f>_xlfn.IFERROR(F234*G234," - ")</f>
        <v>0</v>
      </c>
      <c r="I234" s="189" t="e">
        <f aca="true" t="shared" si="26" ref="I234:I244">H234/$G$307</f>
        <v>#DIV/0!</v>
      </c>
      <c r="J234" s="184" t="e">
        <f>#REF!</f>
        <v>#REF!</v>
      </c>
      <c r="K234" s="142"/>
    </row>
    <row r="235" spans="1:11" ht="12.75" customHeight="1" outlineLevel="1">
      <c r="A235" s="25" t="s">
        <v>468</v>
      </c>
      <c r="B235" s="239" t="s">
        <v>241</v>
      </c>
      <c r="C235" s="185" t="s">
        <v>498</v>
      </c>
      <c r="D235" s="186" t="s">
        <v>661</v>
      </c>
      <c r="E235" s="187" t="s">
        <v>67</v>
      </c>
      <c r="F235" s="204">
        <v>1</v>
      </c>
      <c r="G235" s="290"/>
      <c r="H235" s="213">
        <f aca="true" t="shared" si="27" ref="H235:H244">_xlfn.IFERROR(F235*G235," - ")</f>
        <v>0</v>
      </c>
      <c r="I235" s="190" t="e">
        <f t="shared" si="26"/>
        <v>#DIV/0!</v>
      </c>
      <c r="J235" s="184" t="e">
        <f>#REF!</f>
        <v>#REF!</v>
      </c>
      <c r="K235" s="142"/>
    </row>
    <row r="236" spans="1:11" ht="12.75" customHeight="1" outlineLevel="1">
      <c r="A236" s="25" t="s">
        <v>469</v>
      </c>
      <c r="B236" s="239" t="s">
        <v>205</v>
      </c>
      <c r="C236" s="185" t="s">
        <v>498</v>
      </c>
      <c r="D236" s="186" t="s">
        <v>667</v>
      </c>
      <c r="E236" s="187" t="s">
        <v>525</v>
      </c>
      <c r="F236" s="204">
        <v>800</v>
      </c>
      <c r="G236" s="290"/>
      <c r="H236" s="213">
        <f t="shared" si="27"/>
        <v>0</v>
      </c>
      <c r="I236" s="190" t="e">
        <f t="shared" si="26"/>
        <v>#DIV/0!</v>
      </c>
      <c r="J236" s="184" t="e">
        <f>#REF!</f>
        <v>#REF!</v>
      </c>
      <c r="K236" s="142"/>
    </row>
    <row r="237" spans="1:11" s="16" customFormat="1" ht="12.75" customHeight="1" outlineLevel="1">
      <c r="A237" s="25" t="s">
        <v>470</v>
      </c>
      <c r="B237" s="203" t="s">
        <v>247</v>
      </c>
      <c r="C237" s="185" t="s">
        <v>498</v>
      </c>
      <c r="D237" s="186" t="s">
        <v>668</v>
      </c>
      <c r="E237" s="187" t="s">
        <v>67</v>
      </c>
      <c r="F237" s="204">
        <v>50</v>
      </c>
      <c r="G237" s="290"/>
      <c r="H237" s="213">
        <f t="shared" si="27"/>
        <v>0</v>
      </c>
      <c r="I237" s="205" t="e">
        <f t="shared" si="26"/>
        <v>#DIV/0!</v>
      </c>
      <c r="J237" s="184" t="e">
        <f>#REF!</f>
        <v>#REF!</v>
      </c>
      <c r="K237" s="229"/>
    </row>
    <row r="238" spans="1:11" ht="12.75" customHeight="1" outlineLevel="1">
      <c r="A238" s="25" t="s">
        <v>471</v>
      </c>
      <c r="B238" s="203" t="s">
        <v>248</v>
      </c>
      <c r="C238" s="185" t="s">
        <v>498</v>
      </c>
      <c r="D238" s="186" t="s">
        <v>669</v>
      </c>
      <c r="E238" s="187" t="s">
        <v>67</v>
      </c>
      <c r="F238" s="204">
        <v>24</v>
      </c>
      <c r="G238" s="290"/>
      <c r="H238" s="213">
        <f t="shared" si="27"/>
        <v>0</v>
      </c>
      <c r="I238" s="205" t="e">
        <f t="shared" si="26"/>
        <v>#DIV/0!</v>
      </c>
      <c r="J238" s="184" t="e">
        <f>#REF!</f>
        <v>#REF!</v>
      </c>
      <c r="K238" s="142"/>
    </row>
    <row r="239" spans="1:11" s="16" customFormat="1" ht="12.75" customHeight="1" outlineLevel="1">
      <c r="A239" s="25" t="s">
        <v>472</v>
      </c>
      <c r="B239" s="203" t="s">
        <v>249</v>
      </c>
      <c r="C239" s="185" t="s">
        <v>498</v>
      </c>
      <c r="D239" s="186" t="s">
        <v>670</v>
      </c>
      <c r="E239" s="187" t="s">
        <v>67</v>
      </c>
      <c r="F239" s="204">
        <v>1</v>
      </c>
      <c r="G239" s="290"/>
      <c r="H239" s="213">
        <f t="shared" si="27"/>
        <v>0</v>
      </c>
      <c r="I239" s="205" t="e">
        <f t="shared" si="26"/>
        <v>#DIV/0!</v>
      </c>
      <c r="J239" s="184" t="e">
        <f>#REF!</f>
        <v>#REF!</v>
      </c>
      <c r="K239" s="229"/>
    </row>
    <row r="240" spans="1:11" s="16" customFormat="1" ht="12.75" customHeight="1" outlineLevel="1">
      <c r="A240" s="25" t="s">
        <v>473</v>
      </c>
      <c r="B240" s="203" t="s">
        <v>302</v>
      </c>
      <c r="C240" s="185" t="s">
        <v>498</v>
      </c>
      <c r="D240" s="186" t="s">
        <v>673</v>
      </c>
      <c r="E240" s="187" t="s">
        <v>67</v>
      </c>
      <c r="F240" s="204">
        <v>2</v>
      </c>
      <c r="G240" s="290"/>
      <c r="H240" s="213">
        <f t="shared" si="27"/>
        <v>0</v>
      </c>
      <c r="I240" s="205" t="e">
        <f t="shared" si="26"/>
        <v>#DIV/0!</v>
      </c>
      <c r="J240" s="184" t="e">
        <f>#REF!</f>
        <v>#REF!</v>
      </c>
      <c r="K240" s="229"/>
    </row>
    <row r="241" spans="1:11" s="16" customFormat="1" ht="12.75" customHeight="1" outlineLevel="1">
      <c r="A241" s="25" t="s">
        <v>474</v>
      </c>
      <c r="B241" s="245" t="s">
        <v>245</v>
      </c>
      <c r="C241" s="185" t="s">
        <v>498</v>
      </c>
      <c r="D241" s="186" t="s">
        <v>665</v>
      </c>
      <c r="E241" s="187" t="s">
        <v>67</v>
      </c>
      <c r="F241" s="204">
        <v>6</v>
      </c>
      <c r="G241" s="290"/>
      <c r="H241" s="213">
        <f t="shared" si="27"/>
        <v>0</v>
      </c>
      <c r="I241" s="205" t="e">
        <f t="shared" si="26"/>
        <v>#DIV/0!</v>
      </c>
      <c r="J241" s="184" t="e">
        <f>#REF!</f>
        <v>#REF!</v>
      </c>
      <c r="K241" s="229"/>
    </row>
    <row r="242" spans="1:11" ht="12.75" customHeight="1" outlineLevel="1">
      <c r="A242" s="25" t="s">
        <v>475</v>
      </c>
      <c r="B242" s="238" t="s">
        <v>202</v>
      </c>
      <c r="C242" s="185" t="s">
        <v>498</v>
      </c>
      <c r="D242" s="186" t="s">
        <v>654</v>
      </c>
      <c r="E242" s="187" t="s">
        <v>525</v>
      </c>
      <c r="F242" s="227">
        <v>50</v>
      </c>
      <c r="G242" s="290"/>
      <c r="H242" s="213">
        <f t="shared" si="27"/>
        <v>0</v>
      </c>
      <c r="I242" s="189" t="e">
        <f t="shared" si="26"/>
        <v>#DIV/0!</v>
      </c>
      <c r="J242" s="184" t="e">
        <f>#REF!</f>
        <v>#REF!</v>
      </c>
      <c r="K242" s="142"/>
    </row>
    <row r="243" spans="1:11" ht="12.75" customHeight="1" outlineLevel="1">
      <c r="A243" s="25" t="s">
        <v>476</v>
      </c>
      <c r="B243" s="203" t="s">
        <v>203</v>
      </c>
      <c r="C243" s="185" t="s">
        <v>498</v>
      </c>
      <c r="D243" s="186" t="s">
        <v>671</v>
      </c>
      <c r="E243" s="187" t="s">
        <v>525</v>
      </c>
      <c r="F243" s="227">
        <v>350</v>
      </c>
      <c r="G243" s="290"/>
      <c r="H243" s="213">
        <f t="shared" si="27"/>
        <v>0</v>
      </c>
      <c r="I243" s="189" t="e">
        <f>H243/$G$307</f>
        <v>#DIV/0!</v>
      </c>
      <c r="J243" s="184" t="e">
        <f>#REF!</f>
        <v>#REF!</v>
      </c>
      <c r="K243" s="142"/>
    </row>
    <row r="244" spans="1:11" ht="12.75" customHeight="1" outlineLevel="1" thickBot="1">
      <c r="A244" s="25" t="s">
        <v>491</v>
      </c>
      <c r="B244" s="239" t="s">
        <v>204</v>
      </c>
      <c r="C244" s="185" t="s">
        <v>498</v>
      </c>
      <c r="D244" s="186" t="s">
        <v>672</v>
      </c>
      <c r="E244" s="187" t="s">
        <v>525</v>
      </c>
      <c r="F244" s="204">
        <v>100</v>
      </c>
      <c r="G244" s="290"/>
      <c r="H244" s="213">
        <f t="shared" si="27"/>
        <v>0</v>
      </c>
      <c r="I244" s="190" t="e">
        <f t="shared" si="26"/>
        <v>#DIV/0!</v>
      </c>
      <c r="J244" s="184" t="e">
        <f>#REF!</f>
        <v>#REF!</v>
      </c>
      <c r="K244" s="142"/>
    </row>
    <row r="245" spans="1:11" s="16" customFormat="1" ht="15.75" customHeight="1" thickBot="1">
      <c r="A245" s="327">
        <v>11</v>
      </c>
      <c r="B245" s="328"/>
      <c r="C245" s="173"/>
      <c r="D245" s="174" t="s">
        <v>87</v>
      </c>
      <c r="E245" s="175">
        <f>SUM(E246)</f>
        <v>0</v>
      </c>
      <c r="F245" s="175"/>
      <c r="G245" s="175"/>
      <c r="H245" s="176"/>
      <c r="I245" s="177" t="e">
        <f>E245/$G$307</f>
        <v>#DIV/0!</v>
      </c>
      <c r="J245" s="178" t="e">
        <f>#REF!</f>
        <v>#REF!</v>
      </c>
      <c r="K245" s="229"/>
    </row>
    <row r="246" spans="1:11" s="16" customFormat="1" ht="12.75" customHeight="1" outlineLevel="1">
      <c r="A246" s="335" t="s">
        <v>90</v>
      </c>
      <c r="B246" s="336"/>
      <c r="C246" s="196"/>
      <c r="D246" s="246" t="s">
        <v>87</v>
      </c>
      <c r="E246" s="198">
        <f>SUM(H247:H249)</f>
        <v>0</v>
      </c>
      <c r="F246" s="198"/>
      <c r="G246" s="198"/>
      <c r="H246" s="198"/>
      <c r="I246" s="199" t="e">
        <f>E246/$G$307</f>
        <v>#DIV/0!</v>
      </c>
      <c r="J246" s="184" t="e">
        <f>#REF!</f>
        <v>#REF!</v>
      </c>
      <c r="K246" s="229"/>
    </row>
    <row r="247" spans="1:11" s="16" customFormat="1" ht="13.5" customHeight="1" outlineLevel="1">
      <c r="A247" s="25" t="s">
        <v>91</v>
      </c>
      <c r="B247" s="238">
        <v>96114</v>
      </c>
      <c r="C247" s="185" t="s">
        <v>714</v>
      </c>
      <c r="D247" s="186" t="s">
        <v>674</v>
      </c>
      <c r="E247" s="187" t="s">
        <v>513</v>
      </c>
      <c r="F247" s="227">
        <v>205.41</v>
      </c>
      <c r="G247" s="290"/>
      <c r="H247" s="213">
        <f>_xlfn.IFERROR(F247*G247," - ")</f>
        <v>0</v>
      </c>
      <c r="I247" s="189" t="e">
        <f>H247/$G$307</f>
        <v>#DIV/0!</v>
      </c>
      <c r="J247" s="184" t="e">
        <f>#REF!</f>
        <v>#REF!</v>
      </c>
      <c r="K247" s="229"/>
    </row>
    <row r="248" spans="1:11" s="16" customFormat="1" ht="13.5" customHeight="1" outlineLevel="1">
      <c r="A248" s="25" t="s">
        <v>92</v>
      </c>
      <c r="B248" s="238" t="s">
        <v>195</v>
      </c>
      <c r="C248" s="185" t="s">
        <v>498</v>
      </c>
      <c r="D248" s="186" t="s">
        <v>675</v>
      </c>
      <c r="E248" s="187" t="s">
        <v>513</v>
      </c>
      <c r="F248" s="227">
        <v>205.41</v>
      </c>
      <c r="G248" s="290"/>
      <c r="H248" s="213">
        <f>_xlfn.IFERROR(F248*G248," - ")</f>
        <v>0</v>
      </c>
      <c r="I248" s="189" t="e">
        <f>H248/$G$307</f>
        <v>#DIV/0!</v>
      </c>
      <c r="J248" s="184" t="e">
        <f>#REF!</f>
        <v>#REF!</v>
      </c>
      <c r="K248" s="229"/>
    </row>
    <row r="249" spans="1:11" s="16" customFormat="1" ht="13.5" customHeight="1" outlineLevel="1" thickBot="1">
      <c r="A249" s="25" t="s">
        <v>283</v>
      </c>
      <c r="B249" s="238" t="s">
        <v>171</v>
      </c>
      <c r="C249" s="185" t="s">
        <v>498</v>
      </c>
      <c r="D249" s="186" t="s">
        <v>676</v>
      </c>
      <c r="E249" s="187" t="s">
        <v>513</v>
      </c>
      <c r="F249" s="227">
        <v>750</v>
      </c>
      <c r="G249" s="290"/>
      <c r="H249" s="213">
        <f>_xlfn.IFERROR(F249*G249," - ")</f>
        <v>0</v>
      </c>
      <c r="I249" s="189" t="e">
        <f>H249/$G$307</f>
        <v>#DIV/0!</v>
      </c>
      <c r="J249" s="184" t="e">
        <f>#REF!</f>
        <v>#REF!</v>
      </c>
      <c r="K249" s="229"/>
    </row>
    <row r="250" spans="1:11" s="16" customFormat="1" ht="15.75" customHeight="1" thickBot="1">
      <c r="A250" s="327">
        <v>12</v>
      </c>
      <c r="B250" s="328"/>
      <c r="C250" s="173"/>
      <c r="D250" s="174" t="s">
        <v>284</v>
      </c>
      <c r="E250" s="175">
        <f>SUM(E251,E256)</f>
        <v>0</v>
      </c>
      <c r="F250" s="175"/>
      <c r="G250" s="175"/>
      <c r="H250" s="176"/>
      <c r="I250" s="177" t="e">
        <f>E250/$G$307</f>
        <v>#DIV/0!</v>
      </c>
      <c r="J250" s="178" t="e">
        <f>#REF!</f>
        <v>#REF!</v>
      </c>
      <c r="K250" s="229"/>
    </row>
    <row r="251" spans="1:11" s="16" customFormat="1" ht="12.75" customHeight="1" outlineLevel="1">
      <c r="A251" s="335" t="s">
        <v>94</v>
      </c>
      <c r="B251" s="336"/>
      <c r="C251" s="196"/>
      <c r="D251" s="197" t="s">
        <v>93</v>
      </c>
      <c r="E251" s="198">
        <f>SUM(H252:H255)</f>
        <v>0</v>
      </c>
      <c r="F251" s="198"/>
      <c r="G251" s="198"/>
      <c r="H251" s="198"/>
      <c r="I251" s="199" t="e">
        <f>E251/$G$307</f>
        <v>#DIV/0!</v>
      </c>
      <c r="J251" s="184" t="e">
        <f>#REF!</f>
        <v>#REF!</v>
      </c>
      <c r="K251" s="229"/>
    </row>
    <row r="252" spans="1:11" s="16" customFormat="1" ht="25.5" outlineLevel="1">
      <c r="A252" s="10" t="s">
        <v>95</v>
      </c>
      <c r="B252" s="238">
        <v>87879</v>
      </c>
      <c r="C252" s="185" t="s">
        <v>714</v>
      </c>
      <c r="D252" s="186" t="s">
        <v>677</v>
      </c>
      <c r="E252" s="187" t="s">
        <v>513</v>
      </c>
      <c r="F252" s="227">
        <v>156.74</v>
      </c>
      <c r="G252" s="290"/>
      <c r="H252" s="247">
        <f>_xlfn.IFERROR(F252*G252," - ")</f>
        <v>0</v>
      </c>
      <c r="I252" s="189" t="e">
        <f>H252/$G$307</f>
        <v>#DIV/0!</v>
      </c>
      <c r="J252" s="184" t="e">
        <f>#REF!</f>
        <v>#REF!</v>
      </c>
      <c r="K252" s="229"/>
    </row>
    <row r="253" spans="1:11" s="16" customFormat="1" ht="38.25" outlineLevel="1">
      <c r="A253" s="10" t="s">
        <v>96</v>
      </c>
      <c r="B253" s="239">
        <v>87535</v>
      </c>
      <c r="C253" s="185" t="s">
        <v>714</v>
      </c>
      <c r="D253" s="186" t="s">
        <v>678</v>
      </c>
      <c r="E253" s="187" t="s">
        <v>513</v>
      </c>
      <c r="F253" s="204">
        <v>156.74</v>
      </c>
      <c r="G253" s="290"/>
      <c r="H253" s="247">
        <f>_xlfn.IFERROR(F253*G253," - ")</f>
        <v>0</v>
      </c>
      <c r="I253" s="190" t="e">
        <f>H253/$G$307</f>
        <v>#DIV/0!</v>
      </c>
      <c r="J253" s="184" t="e">
        <f>#REF!</f>
        <v>#REF!</v>
      </c>
      <c r="K253" s="229"/>
    </row>
    <row r="254" spans="1:11" s="16" customFormat="1" ht="12.75" outlineLevel="1">
      <c r="A254" s="10" t="s">
        <v>406</v>
      </c>
      <c r="B254" s="238" t="s">
        <v>195</v>
      </c>
      <c r="C254" s="185" t="s">
        <v>498</v>
      </c>
      <c r="D254" s="186" t="s">
        <v>675</v>
      </c>
      <c r="E254" s="187" t="s">
        <v>513</v>
      </c>
      <c r="F254" s="204">
        <v>855.8</v>
      </c>
      <c r="G254" s="290"/>
      <c r="H254" s="247">
        <f>_xlfn.IFERROR(F254*G254," - ")</f>
        <v>0</v>
      </c>
      <c r="I254" s="190" t="e">
        <f>H254/$G$307</f>
        <v>#DIV/0!</v>
      </c>
      <c r="J254" s="184" t="e">
        <f>#REF!</f>
        <v>#REF!</v>
      </c>
      <c r="K254" s="229"/>
    </row>
    <row r="255" spans="1:11" s="16" customFormat="1" ht="25.5" outlineLevel="1">
      <c r="A255" s="10" t="s">
        <v>407</v>
      </c>
      <c r="B255" s="239">
        <v>87265</v>
      </c>
      <c r="C255" s="185" t="s">
        <v>714</v>
      </c>
      <c r="D255" s="186" t="s">
        <v>679</v>
      </c>
      <c r="E255" s="187" t="s">
        <v>513</v>
      </c>
      <c r="F255" s="204">
        <v>100</v>
      </c>
      <c r="G255" s="290"/>
      <c r="H255" s="247">
        <f>_xlfn.IFERROR(F255*G255," - ")</f>
        <v>0</v>
      </c>
      <c r="I255" s="190" t="e">
        <f>H255/$G$307</f>
        <v>#DIV/0!</v>
      </c>
      <c r="J255" s="184" t="e">
        <f>#REF!</f>
        <v>#REF!</v>
      </c>
      <c r="K255" s="229"/>
    </row>
    <row r="256" spans="1:11" s="16" customFormat="1" ht="12.75" customHeight="1" outlineLevel="1">
      <c r="A256" s="329" t="s">
        <v>97</v>
      </c>
      <c r="B256" s="330"/>
      <c r="C256" s="180"/>
      <c r="D256" s="194" t="s">
        <v>367</v>
      </c>
      <c r="E256" s="182">
        <f>SUM(H257:H258)</f>
        <v>0</v>
      </c>
      <c r="F256" s="182"/>
      <c r="G256" s="182"/>
      <c r="H256" s="182"/>
      <c r="I256" s="183" t="e">
        <f>E256/$G$307</f>
        <v>#DIV/0!</v>
      </c>
      <c r="J256" s="184" t="e">
        <f>#REF!</f>
        <v>#REF!</v>
      </c>
      <c r="K256" s="229"/>
    </row>
    <row r="257" spans="1:11" s="16" customFormat="1" ht="33.75" customHeight="1" outlineLevel="1">
      <c r="A257" s="10" t="s">
        <v>129</v>
      </c>
      <c r="B257" s="239">
        <v>87893</v>
      </c>
      <c r="C257" s="185" t="s">
        <v>714</v>
      </c>
      <c r="D257" s="186" t="s">
        <v>680</v>
      </c>
      <c r="E257" s="187" t="s">
        <v>513</v>
      </c>
      <c r="F257" s="204">
        <v>8.44</v>
      </c>
      <c r="G257" s="290"/>
      <c r="H257" s="248">
        <f>_xlfn.IFERROR(F257*G257," - ")</f>
        <v>0</v>
      </c>
      <c r="I257" s="249" t="e">
        <f>H257/$G$307</f>
        <v>#DIV/0!</v>
      </c>
      <c r="J257" s="184" t="e">
        <f>#REF!</f>
        <v>#REF!</v>
      </c>
      <c r="K257" s="229"/>
    </row>
    <row r="258" spans="1:11" s="16" customFormat="1" ht="33.75" customHeight="1" outlineLevel="1" thickBot="1">
      <c r="A258" s="10" t="s">
        <v>408</v>
      </c>
      <c r="B258" s="239">
        <v>87775</v>
      </c>
      <c r="C258" s="185" t="s">
        <v>714</v>
      </c>
      <c r="D258" s="186" t="s">
        <v>681</v>
      </c>
      <c r="E258" s="187" t="s">
        <v>513</v>
      </c>
      <c r="F258" s="204">
        <v>8.44</v>
      </c>
      <c r="G258" s="290"/>
      <c r="H258" s="248">
        <f>_xlfn.IFERROR(F258*G258," - ")</f>
        <v>0</v>
      </c>
      <c r="I258" s="249" t="e">
        <f>H258/$G$307</f>
        <v>#DIV/0!</v>
      </c>
      <c r="J258" s="184" t="e">
        <f>#REF!</f>
        <v>#REF!</v>
      </c>
      <c r="K258" s="229"/>
    </row>
    <row r="259" spans="1:11" s="17" customFormat="1" ht="15.75" thickBot="1">
      <c r="A259" s="327">
        <v>13</v>
      </c>
      <c r="B259" s="328"/>
      <c r="C259" s="173"/>
      <c r="D259" s="174" t="s">
        <v>414</v>
      </c>
      <c r="E259" s="175">
        <f>SUM(E260,E264)</f>
        <v>0</v>
      </c>
      <c r="F259" s="175"/>
      <c r="G259" s="175"/>
      <c r="H259" s="176"/>
      <c r="I259" s="177" t="e">
        <f>E259/$G$307</f>
        <v>#DIV/0!</v>
      </c>
      <c r="J259" s="178" t="e">
        <f>#REF!</f>
        <v>#REF!</v>
      </c>
      <c r="K259" s="240"/>
    </row>
    <row r="260" spans="1:11" s="16" customFormat="1" ht="12.75" customHeight="1" outlineLevel="1">
      <c r="A260" s="335" t="s">
        <v>99</v>
      </c>
      <c r="B260" s="336"/>
      <c r="C260" s="196"/>
      <c r="D260" s="197" t="s">
        <v>285</v>
      </c>
      <c r="E260" s="198">
        <f>SUM(H261:H263)</f>
        <v>0</v>
      </c>
      <c r="F260" s="198"/>
      <c r="G260" s="198"/>
      <c r="H260" s="198"/>
      <c r="I260" s="199" t="e">
        <f>E260/$G$307</f>
        <v>#DIV/0!</v>
      </c>
      <c r="J260" s="184" t="e">
        <f>#REF!</f>
        <v>#REF!</v>
      </c>
      <c r="K260" s="229"/>
    </row>
    <row r="261" spans="1:11" ht="25.5" outlineLevel="1">
      <c r="A261" s="25" t="s">
        <v>100</v>
      </c>
      <c r="B261" s="238">
        <v>87263</v>
      </c>
      <c r="C261" s="185" t="s">
        <v>714</v>
      </c>
      <c r="D261" s="186" t="s">
        <v>682</v>
      </c>
      <c r="E261" s="187" t="s">
        <v>513</v>
      </c>
      <c r="F261" s="227">
        <v>16.88</v>
      </c>
      <c r="G261" s="290"/>
      <c r="H261" s="213">
        <f>_xlfn.IFERROR(F261*G261," - ")</f>
        <v>0</v>
      </c>
      <c r="I261" s="189" t="e">
        <f>H261/$G$307</f>
        <v>#DIV/0!</v>
      </c>
      <c r="J261" s="184" t="e">
        <f>#REF!</f>
        <v>#REF!</v>
      </c>
      <c r="K261" s="142"/>
    </row>
    <row r="262" spans="1:11" s="293" customFormat="1" ht="12.75" outlineLevel="1">
      <c r="A262" s="25" t="s">
        <v>101</v>
      </c>
      <c r="B262" s="239">
        <v>88470</v>
      </c>
      <c r="C262" s="185" t="s">
        <v>714</v>
      </c>
      <c r="D262" s="186" t="s">
        <v>683</v>
      </c>
      <c r="E262" s="187" t="s">
        <v>513</v>
      </c>
      <c r="F262" s="204">
        <v>100</v>
      </c>
      <c r="G262" s="290"/>
      <c r="H262" s="213">
        <f>_xlfn.IFERROR(F262*G262," - ")</f>
        <v>0</v>
      </c>
      <c r="I262" s="190" t="e">
        <f>H262/$G$307</f>
        <v>#DIV/0!</v>
      </c>
      <c r="J262" s="184" t="e">
        <f>#REF!</f>
        <v>#REF!</v>
      </c>
      <c r="K262" s="242"/>
    </row>
    <row r="263" spans="1:11" s="293" customFormat="1" ht="12.75" outlineLevel="1">
      <c r="A263" s="25" t="s">
        <v>130</v>
      </c>
      <c r="B263" s="239" t="s">
        <v>169</v>
      </c>
      <c r="C263" s="185" t="s">
        <v>498</v>
      </c>
      <c r="D263" s="186" t="s">
        <v>684</v>
      </c>
      <c r="E263" s="187" t="s">
        <v>513</v>
      </c>
      <c r="F263" s="204">
        <v>120.24</v>
      </c>
      <c r="G263" s="290"/>
      <c r="H263" s="213">
        <f>_xlfn.IFERROR(F263*G263," - ")</f>
        <v>0</v>
      </c>
      <c r="I263" s="190" t="e">
        <f>H263/$G$307</f>
        <v>#DIV/0!</v>
      </c>
      <c r="J263" s="184" t="e">
        <f>#REF!</f>
        <v>#REF!</v>
      </c>
      <c r="K263" s="242"/>
    </row>
    <row r="264" spans="1:11" ht="12.75" customHeight="1" outlineLevel="1">
      <c r="A264" s="329" t="s">
        <v>102</v>
      </c>
      <c r="B264" s="330"/>
      <c r="C264" s="180"/>
      <c r="D264" s="194" t="s">
        <v>413</v>
      </c>
      <c r="E264" s="182">
        <f>SUM(H265:H265)</f>
        <v>0</v>
      </c>
      <c r="F264" s="182"/>
      <c r="G264" s="182"/>
      <c r="H264" s="182"/>
      <c r="I264" s="183" t="e">
        <f>E264/$G$307</f>
        <v>#DIV/0!</v>
      </c>
      <c r="J264" s="184" t="e">
        <f>#REF!</f>
        <v>#REF!</v>
      </c>
      <c r="K264" s="142"/>
    </row>
    <row r="265" spans="1:11" s="293" customFormat="1" ht="12.75" customHeight="1" outlineLevel="1" thickBot="1">
      <c r="A265" s="250" t="s">
        <v>103</v>
      </c>
      <c r="B265" s="239">
        <v>98689</v>
      </c>
      <c r="C265" s="185" t="s">
        <v>714</v>
      </c>
      <c r="D265" s="186" t="s">
        <v>685</v>
      </c>
      <c r="E265" s="187" t="s">
        <v>525</v>
      </c>
      <c r="F265" s="204">
        <v>13.5</v>
      </c>
      <c r="G265" s="290"/>
      <c r="H265" s="210">
        <f>_xlfn.IFERROR(F265*G265," - ")</f>
        <v>0</v>
      </c>
      <c r="I265" s="190" t="e">
        <f>H265/$G$307</f>
        <v>#DIV/0!</v>
      </c>
      <c r="J265" s="184" t="e">
        <f>#REF!</f>
        <v>#REF!</v>
      </c>
      <c r="K265" s="242"/>
    </row>
    <row r="266" spans="1:11" s="17" customFormat="1" ht="15.75" customHeight="1" thickBot="1">
      <c r="A266" s="327">
        <v>14</v>
      </c>
      <c r="B266" s="328"/>
      <c r="C266" s="173"/>
      <c r="D266" s="174" t="s">
        <v>98</v>
      </c>
      <c r="E266" s="175">
        <f>E267+E270+E273+E276</f>
        <v>0</v>
      </c>
      <c r="F266" s="175"/>
      <c r="G266" s="175"/>
      <c r="H266" s="176"/>
      <c r="I266" s="177" t="e">
        <f>E266/$G$307</f>
        <v>#DIV/0!</v>
      </c>
      <c r="J266" s="178" t="e">
        <f>#REF!</f>
        <v>#REF!</v>
      </c>
      <c r="K266" s="240"/>
    </row>
    <row r="267" spans="1:11" s="16" customFormat="1" ht="12.75" customHeight="1" outlineLevel="1">
      <c r="A267" s="335" t="s">
        <v>107</v>
      </c>
      <c r="B267" s="336"/>
      <c r="C267" s="196"/>
      <c r="D267" s="197" t="s">
        <v>409</v>
      </c>
      <c r="E267" s="198">
        <f>SUM(H268:H269)</f>
        <v>0</v>
      </c>
      <c r="F267" s="198"/>
      <c r="G267" s="198"/>
      <c r="H267" s="198"/>
      <c r="I267" s="199" t="e">
        <f>E267/$G$307</f>
        <v>#DIV/0!</v>
      </c>
      <c r="J267" s="184" t="e">
        <f>#REF!</f>
        <v>#REF!</v>
      </c>
      <c r="K267" s="229"/>
    </row>
    <row r="268" spans="1:11" s="16" customFormat="1" ht="12.75" customHeight="1" outlineLevel="1">
      <c r="A268" s="25" t="s">
        <v>108</v>
      </c>
      <c r="B268" s="238">
        <v>88484</v>
      </c>
      <c r="C268" s="185" t="s">
        <v>714</v>
      </c>
      <c r="D268" s="186" t="s">
        <v>686</v>
      </c>
      <c r="E268" s="187" t="s">
        <v>513</v>
      </c>
      <c r="F268" s="227">
        <v>111.64</v>
      </c>
      <c r="G268" s="290"/>
      <c r="H268" s="213">
        <f>_xlfn.IFERROR(F268*G268," - ")</f>
        <v>0</v>
      </c>
      <c r="I268" s="189" t="e">
        <f>H268/$G$307</f>
        <v>#DIV/0!</v>
      </c>
      <c r="J268" s="184" t="e">
        <f>#REF!</f>
        <v>#REF!</v>
      </c>
      <c r="K268" s="229"/>
    </row>
    <row r="269" spans="1:11" s="16" customFormat="1" ht="12.75" customHeight="1" outlineLevel="1">
      <c r="A269" s="25" t="s">
        <v>109</v>
      </c>
      <c r="B269" s="251">
        <v>88488</v>
      </c>
      <c r="C269" s="185" t="s">
        <v>714</v>
      </c>
      <c r="D269" s="186" t="s">
        <v>687</v>
      </c>
      <c r="E269" s="187" t="s">
        <v>513</v>
      </c>
      <c r="F269" s="204">
        <v>111.64</v>
      </c>
      <c r="G269" s="290"/>
      <c r="H269" s="213">
        <f>_xlfn.IFERROR(F269*G269," - ")</f>
        <v>0</v>
      </c>
      <c r="I269" s="190" t="e">
        <f>H269/$G$307</f>
        <v>#DIV/0!</v>
      </c>
      <c r="J269" s="184" t="e">
        <f>#REF!</f>
        <v>#REF!</v>
      </c>
      <c r="K269" s="229"/>
    </row>
    <row r="270" spans="1:11" s="293" customFormat="1" ht="12.75" customHeight="1" outlineLevel="1">
      <c r="A270" s="329" t="s">
        <v>163</v>
      </c>
      <c r="B270" s="330"/>
      <c r="C270" s="180"/>
      <c r="D270" s="194" t="s">
        <v>104</v>
      </c>
      <c r="E270" s="182">
        <f>SUM(H271:H272)</f>
        <v>0</v>
      </c>
      <c r="F270" s="182"/>
      <c r="G270" s="182"/>
      <c r="H270" s="182"/>
      <c r="I270" s="183" t="e">
        <f>E270/$G$307</f>
        <v>#DIV/0!</v>
      </c>
      <c r="J270" s="184" t="e">
        <f>#REF!</f>
        <v>#REF!</v>
      </c>
      <c r="K270" s="242"/>
    </row>
    <row r="271" spans="1:11" s="293" customFormat="1" ht="12.75" customHeight="1" outlineLevel="1">
      <c r="A271" s="25" t="s">
        <v>410</v>
      </c>
      <c r="B271" s="238">
        <v>102219</v>
      </c>
      <c r="C271" s="185" t="s">
        <v>714</v>
      </c>
      <c r="D271" s="186" t="s">
        <v>575</v>
      </c>
      <c r="E271" s="187" t="s">
        <v>513</v>
      </c>
      <c r="F271" s="227">
        <v>91.96</v>
      </c>
      <c r="G271" s="290"/>
      <c r="H271" s="213">
        <f>_xlfn.IFERROR(F271*G271," - ")</f>
        <v>0</v>
      </c>
      <c r="I271" s="189" t="e">
        <f>H271/$G$307</f>
        <v>#DIV/0!</v>
      </c>
      <c r="J271" s="184" t="e">
        <f>#REF!</f>
        <v>#REF!</v>
      </c>
      <c r="K271" s="242"/>
    </row>
    <row r="272" spans="1:11" ht="12.75" customHeight="1" outlineLevel="1">
      <c r="A272" s="25" t="s">
        <v>411</v>
      </c>
      <c r="B272" s="239" t="s">
        <v>300</v>
      </c>
      <c r="C272" s="185" t="s">
        <v>498</v>
      </c>
      <c r="D272" s="186" t="s">
        <v>579</v>
      </c>
      <c r="E272" s="187" t="s">
        <v>513</v>
      </c>
      <c r="F272" s="204">
        <v>80.55</v>
      </c>
      <c r="G272" s="290"/>
      <c r="H272" s="213">
        <f>_xlfn.IFERROR(F272*G272," - ")</f>
        <v>0</v>
      </c>
      <c r="I272" s="190" t="e">
        <f>H272/$G$307</f>
        <v>#DIV/0!</v>
      </c>
      <c r="J272" s="184" t="e">
        <f>#REF!</f>
        <v>#REF!</v>
      </c>
      <c r="K272" s="142"/>
    </row>
    <row r="273" spans="1:11" s="293" customFormat="1" ht="12.75" customHeight="1" outlineLevel="1">
      <c r="A273" s="329" t="s">
        <v>164</v>
      </c>
      <c r="B273" s="330"/>
      <c r="C273" s="180"/>
      <c r="D273" s="194" t="s">
        <v>412</v>
      </c>
      <c r="E273" s="182">
        <f>SUM(H274:H275)</f>
        <v>0</v>
      </c>
      <c r="F273" s="182"/>
      <c r="G273" s="182"/>
      <c r="H273" s="182"/>
      <c r="I273" s="183" t="e">
        <f>E273/$G$307</f>
        <v>#DIV/0!</v>
      </c>
      <c r="J273" s="184" t="e">
        <f>#REF!</f>
        <v>#REF!</v>
      </c>
      <c r="K273" s="242"/>
    </row>
    <row r="274" spans="1:11" s="293" customFormat="1" ht="12.75" customHeight="1" outlineLevel="1">
      <c r="A274" s="25" t="s">
        <v>415</v>
      </c>
      <c r="B274" s="239">
        <v>88485</v>
      </c>
      <c r="C274" s="185" t="s">
        <v>714</v>
      </c>
      <c r="D274" s="186" t="s">
        <v>688</v>
      </c>
      <c r="E274" s="187" t="s">
        <v>513</v>
      </c>
      <c r="F274" s="204">
        <v>768.966</v>
      </c>
      <c r="G274" s="290"/>
      <c r="H274" s="210">
        <f>_xlfn.IFERROR(F274*G274," - ")</f>
        <v>0</v>
      </c>
      <c r="I274" s="190" t="e">
        <f>H274/$G$307</f>
        <v>#DIV/0!</v>
      </c>
      <c r="J274" s="184" t="e">
        <f>#REF!</f>
        <v>#REF!</v>
      </c>
      <c r="K274" s="242"/>
    </row>
    <row r="275" spans="1:11" s="293" customFormat="1" ht="12.75" customHeight="1" outlineLevel="1">
      <c r="A275" s="25" t="s">
        <v>416</v>
      </c>
      <c r="B275" s="239">
        <v>88489</v>
      </c>
      <c r="C275" s="185" t="s">
        <v>714</v>
      </c>
      <c r="D275" s="186" t="s">
        <v>689</v>
      </c>
      <c r="E275" s="187" t="s">
        <v>513</v>
      </c>
      <c r="F275" s="204">
        <v>2650.41</v>
      </c>
      <c r="G275" s="290"/>
      <c r="H275" s="210">
        <f>_xlfn.IFERROR(F275*G275," - ")</f>
        <v>0</v>
      </c>
      <c r="I275" s="190" t="e">
        <f>H275/$G$307</f>
        <v>#DIV/0!</v>
      </c>
      <c r="J275" s="184" t="e">
        <f>#REF!</f>
        <v>#REF!</v>
      </c>
      <c r="K275" s="242"/>
    </row>
    <row r="276" spans="1:11" s="293" customFormat="1" ht="12.75" customHeight="1" outlineLevel="1">
      <c r="A276" s="329" t="s">
        <v>165</v>
      </c>
      <c r="B276" s="330"/>
      <c r="C276" s="180"/>
      <c r="D276" s="194" t="s">
        <v>105</v>
      </c>
      <c r="E276" s="182">
        <f>SUM(H277:H279)</f>
        <v>0</v>
      </c>
      <c r="F276" s="182"/>
      <c r="G276" s="182"/>
      <c r="H276" s="182"/>
      <c r="I276" s="183" t="e">
        <f>E276/$G$307</f>
        <v>#DIV/0!</v>
      </c>
      <c r="J276" s="184" t="e">
        <f>#REF!</f>
        <v>#REF!</v>
      </c>
      <c r="K276" s="242"/>
    </row>
    <row r="277" spans="1:11" s="293" customFormat="1" ht="25.5" outlineLevel="1">
      <c r="A277" s="25" t="s">
        <v>417</v>
      </c>
      <c r="B277" s="239">
        <v>88420</v>
      </c>
      <c r="C277" s="185" t="s">
        <v>714</v>
      </c>
      <c r="D277" s="186" t="s">
        <v>690</v>
      </c>
      <c r="E277" s="187" t="s">
        <v>513</v>
      </c>
      <c r="F277" s="204">
        <v>1200.08</v>
      </c>
      <c r="G277" s="290"/>
      <c r="H277" s="210">
        <f>_xlfn.IFERROR(F277*G277," - ")</f>
        <v>0</v>
      </c>
      <c r="I277" s="190" t="e">
        <f>H277/$G$307</f>
        <v>#DIV/0!</v>
      </c>
      <c r="J277" s="184" t="e">
        <f>#REF!</f>
        <v>#REF!</v>
      </c>
      <c r="K277" s="242"/>
    </row>
    <row r="278" spans="1:11" s="293" customFormat="1" ht="12.75" outlineLevel="1">
      <c r="A278" s="25" t="s">
        <v>419</v>
      </c>
      <c r="B278" s="239" t="s">
        <v>141</v>
      </c>
      <c r="C278" s="185" t="s">
        <v>498</v>
      </c>
      <c r="D278" s="186" t="s">
        <v>691</v>
      </c>
      <c r="E278" s="187" t="s">
        <v>525</v>
      </c>
      <c r="F278" s="204">
        <v>100.9</v>
      </c>
      <c r="G278" s="290"/>
      <c r="H278" s="210">
        <f>_xlfn.IFERROR(F278*G278," - ")</f>
        <v>0</v>
      </c>
      <c r="I278" s="190" t="e">
        <f>H278/$G$307</f>
        <v>#DIV/0!</v>
      </c>
      <c r="J278" s="184" t="e">
        <f>#REF!</f>
        <v>#REF!</v>
      </c>
      <c r="K278" s="242"/>
    </row>
    <row r="279" spans="1:11" s="293" customFormat="1" ht="13.5" outlineLevel="1" thickBot="1">
      <c r="A279" s="25" t="s">
        <v>420</v>
      </c>
      <c r="B279" s="239" t="s">
        <v>297</v>
      </c>
      <c r="C279" s="185" t="s">
        <v>498</v>
      </c>
      <c r="D279" s="186" t="s">
        <v>692</v>
      </c>
      <c r="E279" s="187" t="s">
        <v>693</v>
      </c>
      <c r="F279" s="204">
        <v>242.16</v>
      </c>
      <c r="G279" s="290"/>
      <c r="H279" s="210">
        <f>_xlfn.IFERROR(F279*G279," - ")</f>
        <v>0</v>
      </c>
      <c r="I279" s="190" t="e">
        <f>H279/$G$307</f>
        <v>#DIV/0!</v>
      </c>
      <c r="J279" s="184" t="e">
        <f>#REF!</f>
        <v>#REF!</v>
      </c>
      <c r="K279" s="242"/>
    </row>
    <row r="280" spans="1:11" s="17" customFormat="1" ht="15.75" customHeight="1" thickBot="1">
      <c r="A280" s="327">
        <v>15</v>
      </c>
      <c r="B280" s="328"/>
      <c r="C280" s="173"/>
      <c r="D280" s="174" t="s">
        <v>418</v>
      </c>
      <c r="E280" s="175">
        <f>SUM(E281)</f>
        <v>0</v>
      </c>
      <c r="F280" s="175"/>
      <c r="G280" s="175"/>
      <c r="H280" s="176"/>
      <c r="I280" s="177" t="e">
        <f>E280/$G$307</f>
        <v>#DIV/0!</v>
      </c>
      <c r="J280" s="178" t="e">
        <f>#REF!</f>
        <v>#REF!</v>
      </c>
      <c r="K280" s="240"/>
    </row>
    <row r="281" spans="1:11" s="16" customFormat="1" ht="12.75" customHeight="1" outlineLevel="1">
      <c r="A281" s="331" t="s">
        <v>123</v>
      </c>
      <c r="B281" s="332"/>
      <c r="C281" s="252"/>
      <c r="D281" s="253" t="s">
        <v>418</v>
      </c>
      <c r="E281" s="254">
        <f>SUM(H282:H288)</f>
        <v>0</v>
      </c>
      <c r="F281" s="254"/>
      <c r="G281" s="254"/>
      <c r="H281" s="254"/>
      <c r="I281" s="255" t="e">
        <f>E281/$G$307</f>
        <v>#DIV/0!</v>
      </c>
      <c r="J281" s="184" t="e">
        <f>#REF!</f>
        <v>#REF!</v>
      </c>
      <c r="K281" s="229"/>
    </row>
    <row r="282" spans="1:11" s="16" customFormat="1" ht="12.75" outlineLevel="1">
      <c r="A282" s="9" t="s">
        <v>108</v>
      </c>
      <c r="B282" s="238" t="s">
        <v>186</v>
      </c>
      <c r="C282" s="185" t="s">
        <v>498</v>
      </c>
      <c r="D282" s="186" t="s">
        <v>584</v>
      </c>
      <c r="E282" s="187" t="s">
        <v>67</v>
      </c>
      <c r="F282" s="256">
        <v>12</v>
      </c>
      <c r="G282" s="290"/>
      <c r="H282" s="213">
        <f>_xlfn.IFERROR(F282*G282," - ")</f>
        <v>0</v>
      </c>
      <c r="I282" s="189" t="e">
        <f aca="true" t="shared" si="28" ref="I282:I288">H282/$G$307</f>
        <v>#DIV/0!</v>
      </c>
      <c r="J282" s="184" t="e">
        <f>#REF!</f>
        <v>#REF!</v>
      </c>
      <c r="K282" s="229"/>
    </row>
    <row r="283" spans="1:11" s="16" customFormat="1" ht="12.75" customHeight="1" outlineLevel="1">
      <c r="A283" s="9" t="s">
        <v>109</v>
      </c>
      <c r="B283" s="251" t="s">
        <v>287</v>
      </c>
      <c r="C283" s="185" t="s">
        <v>498</v>
      </c>
      <c r="D283" s="186" t="s">
        <v>694</v>
      </c>
      <c r="E283" s="187" t="s">
        <v>637</v>
      </c>
      <c r="F283" s="204">
        <v>3</v>
      </c>
      <c r="G283" s="290"/>
      <c r="H283" s="213">
        <f aca="true" t="shared" si="29" ref="H283:H288">_xlfn.IFERROR(F283*G283," - ")</f>
        <v>0</v>
      </c>
      <c r="I283" s="190" t="e">
        <f t="shared" si="28"/>
        <v>#DIV/0!</v>
      </c>
      <c r="J283" s="184" t="e">
        <f>#REF!</f>
        <v>#REF!</v>
      </c>
      <c r="K283" s="229"/>
    </row>
    <row r="284" spans="1:11" s="16" customFormat="1" ht="25.5" outlineLevel="1">
      <c r="A284" s="9" t="s">
        <v>110</v>
      </c>
      <c r="B284" s="251" t="s">
        <v>288</v>
      </c>
      <c r="C284" s="185" t="s">
        <v>498</v>
      </c>
      <c r="D284" s="186" t="s">
        <v>695</v>
      </c>
      <c r="E284" s="187" t="s">
        <v>637</v>
      </c>
      <c r="F284" s="204">
        <v>3</v>
      </c>
      <c r="G284" s="290"/>
      <c r="H284" s="213">
        <f t="shared" si="29"/>
        <v>0</v>
      </c>
      <c r="I284" s="190" t="e">
        <f t="shared" si="28"/>
        <v>#DIV/0!</v>
      </c>
      <c r="J284" s="184" t="e">
        <f>#REF!</f>
        <v>#REF!</v>
      </c>
      <c r="K284" s="229"/>
    </row>
    <row r="285" spans="1:11" s="16" customFormat="1" ht="12.75" customHeight="1" outlineLevel="1">
      <c r="A285" s="9" t="s">
        <v>292</v>
      </c>
      <c r="B285" s="251" t="s">
        <v>188</v>
      </c>
      <c r="C285" s="185" t="s">
        <v>498</v>
      </c>
      <c r="D285" s="186" t="s">
        <v>696</v>
      </c>
      <c r="E285" s="187" t="s">
        <v>67</v>
      </c>
      <c r="F285" s="204">
        <v>3</v>
      </c>
      <c r="G285" s="290"/>
      <c r="H285" s="213">
        <f t="shared" si="29"/>
        <v>0</v>
      </c>
      <c r="I285" s="190" t="e">
        <f t="shared" si="28"/>
        <v>#DIV/0!</v>
      </c>
      <c r="J285" s="184" t="e">
        <f>#REF!</f>
        <v>#REF!</v>
      </c>
      <c r="K285" s="229"/>
    </row>
    <row r="286" spans="1:11" s="16" customFormat="1" ht="12.75" customHeight="1" outlineLevel="1">
      <c r="A286" s="9" t="s">
        <v>293</v>
      </c>
      <c r="B286" s="251" t="s">
        <v>260</v>
      </c>
      <c r="C286" s="185" t="s">
        <v>498</v>
      </c>
      <c r="D286" s="186" t="s">
        <v>697</v>
      </c>
      <c r="E286" s="187" t="s">
        <v>67</v>
      </c>
      <c r="F286" s="204">
        <v>5</v>
      </c>
      <c r="G286" s="290"/>
      <c r="H286" s="213">
        <f t="shared" si="29"/>
        <v>0</v>
      </c>
      <c r="I286" s="190" t="e">
        <f>H286/$G$307</f>
        <v>#DIV/0!</v>
      </c>
      <c r="J286" s="184" t="e">
        <f>#REF!</f>
        <v>#REF!</v>
      </c>
      <c r="K286" s="229"/>
    </row>
    <row r="287" spans="1:11" s="16" customFormat="1" ht="12.75" customHeight="1" outlineLevel="1">
      <c r="A287" s="9" t="s">
        <v>294</v>
      </c>
      <c r="B287" s="251" t="s">
        <v>259</v>
      </c>
      <c r="C287" s="185" t="s">
        <v>498</v>
      </c>
      <c r="D287" s="186" t="s">
        <v>698</v>
      </c>
      <c r="E287" s="187" t="s">
        <v>67</v>
      </c>
      <c r="F287" s="204">
        <v>5</v>
      </c>
      <c r="G287" s="290"/>
      <c r="H287" s="213">
        <f t="shared" si="29"/>
        <v>0</v>
      </c>
      <c r="I287" s="190" t="e">
        <f t="shared" si="28"/>
        <v>#DIV/0!</v>
      </c>
      <c r="J287" s="184" t="e">
        <f>#REF!</f>
        <v>#REF!</v>
      </c>
      <c r="K287" s="229"/>
    </row>
    <row r="288" spans="1:11" s="16" customFormat="1" ht="13.5" outlineLevel="1" thickBot="1">
      <c r="A288" s="9" t="s">
        <v>433</v>
      </c>
      <c r="B288" s="251" t="s">
        <v>183</v>
      </c>
      <c r="C288" s="185" t="s">
        <v>498</v>
      </c>
      <c r="D288" s="186" t="s">
        <v>699</v>
      </c>
      <c r="E288" s="187" t="s">
        <v>513</v>
      </c>
      <c r="F288" s="204">
        <v>35</v>
      </c>
      <c r="G288" s="290"/>
      <c r="H288" s="213">
        <f t="shared" si="29"/>
        <v>0</v>
      </c>
      <c r="I288" s="190" t="e">
        <f t="shared" si="28"/>
        <v>#DIV/0!</v>
      </c>
      <c r="J288" s="184" t="e">
        <f>#REF!</f>
        <v>#REF!</v>
      </c>
      <c r="K288" s="229"/>
    </row>
    <row r="289" spans="1:11" s="17" customFormat="1" ht="15.75" customHeight="1" thickBot="1">
      <c r="A289" s="327">
        <v>16</v>
      </c>
      <c r="B289" s="328"/>
      <c r="C289" s="173"/>
      <c r="D289" s="174" t="s">
        <v>106</v>
      </c>
      <c r="E289" s="175">
        <f>E290+E294+E297+E302+E305</f>
        <v>0</v>
      </c>
      <c r="F289" s="175"/>
      <c r="G289" s="175"/>
      <c r="H289" s="176"/>
      <c r="I289" s="177" t="e">
        <f>E289/$G$307</f>
        <v>#DIV/0!</v>
      </c>
      <c r="J289" s="178" t="e">
        <f>#REF!</f>
        <v>#REF!</v>
      </c>
      <c r="K289" s="240"/>
    </row>
    <row r="290" spans="1:11" s="293" customFormat="1" ht="12.75" customHeight="1" outlineLevel="1">
      <c r="A290" s="333" t="s">
        <v>421</v>
      </c>
      <c r="B290" s="334"/>
      <c r="C290" s="257"/>
      <c r="D290" s="258" t="s">
        <v>307</v>
      </c>
      <c r="E290" s="259">
        <f>SUM(H291:H293)</f>
        <v>0</v>
      </c>
      <c r="F290" s="259"/>
      <c r="G290" s="259"/>
      <c r="H290" s="259"/>
      <c r="I290" s="323" t="e">
        <f>E290/$G$307</f>
        <v>#DIV/0!</v>
      </c>
      <c r="J290" s="184" t="e">
        <f>#REF!</f>
        <v>#REF!</v>
      </c>
      <c r="K290" s="242"/>
    </row>
    <row r="291" spans="1:11" s="293" customFormat="1" ht="12.75" customHeight="1" outlineLevel="1">
      <c r="A291" s="25" t="s">
        <v>422</v>
      </c>
      <c r="B291" s="239">
        <v>98505</v>
      </c>
      <c r="C291" s="185" t="s">
        <v>714</v>
      </c>
      <c r="D291" s="186" t="s">
        <v>700</v>
      </c>
      <c r="E291" s="187" t="s">
        <v>513</v>
      </c>
      <c r="F291" s="204">
        <v>11.6</v>
      </c>
      <c r="G291" s="290"/>
      <c r="H291" s="210">
        <f>_xlfn.IFERROR(F291*G291," - ")</f>
        <v>0</v>
      </c>
      <c r="I291" s="190" t="e">
        <f>H291/$G$307</f>
        <v>#DIV/0!</v>
      </c>
      <c r="J291" s="184" t="e">
        <f>#REF!</f>
        <v>#REF!</v>
      </c>
      <c r="K291" s="242"/>
    </row>
    <row r="292" spans="1:11" s="293" customFormat="1" ht="12.75" customHeight="1" outlineLevel="1">
      <c r="A292" s="25" t="s">
        <v>423</v>
      </c>
      <c r="B292" s="260" t="s">
        <v>197</v>
      </c>
      <c r="C292" s="185" t="s">
        <v>498</v>
      </c>
      <c r="D292" s="186" t="s">
        <v>701</v>
      </c>
      <c r="E292" s="187" t="s">
        <v>67</v>
      </c>
      <c r="F292" s="204">
        <v>40</v>
      </c>
      <c r="G292" s="290"/>
      <c r="H292" s="210">
        <f>_xlfn.IFERROR(F292*G292," - ")</f>
        <v>0</v>
      </c>
      <c r="I292" s="190" t="e">
        <f>H292/$G$307</f>
        <v>#DIV/0!</v>
      </c>
      <c r="J292" s="184" t="e">
        <f>#REF!</f>
        <v>#REF!</v>
      </c>
      <c r="K292" s="242"/>
    </row>
    <row r="293" spans="1:11" s="293" customFormat="1" ht="12.75" customHeight="1" outlineLevel="1">
      <c r="A293" s="25" t="s">
        <v>424</v>
      </c>
      <c r="B293" s="261" t="s">
        <v>196</v>
      </c>
      <c r="C293" s="185" t="s">
        <v>498</v>
      </c>
      <c r="D293" s="186" t="s">
        <v>702</v>
      </c>
      <c r="E293" s="187" t="s">
        <v>513</v>
      </c>
      <c r="F293" s="204">
        <v>296.42</v>
      </c>
      <c r="G293" s="290"/>
      <c r="H293" s="210">
        <f>_xlfn.IFERROR(F293*G293," - ")</f>
        <v>0</v>
      </c>
      <c r="I293" s="190" t="e">
        <f>H293/$G$307</f>
        <v>#DIV/0!</v>
      </c>
      <c r="J293" s="184" t="e">
        <f>#REF!</f>
        <v>#REF!</v>
      </c>
      <c r="K293" s="242"/>
    </row>
    <row r="294" spans="1:11" s="293" customFormat="1" ht="12.75" customHeight="1" outlineLevel="1">
      <c r="A294" s="333" t="s">
        <v>166</v>
      </c>
      <c r="B294" s="334"/>
      <c r="C294" s="257"/>
      <c r="D294" s="258" t="s">
        <v>479</v>
      </c>
      <c r="E294" s="259">
        <f>SUM(H295:H296)</f>
        <v>0</v>
      </c>
      <c r="F294" s="259"/>
      <c r="G294" s="259"/>
      <c r="H294" s="259"/>
      <c r="I294" s="323" t="e">
        <f>E294/$G$307</f>
        <v>#DIV/0!</v>
      </c>
      <c r="J294" s="184" t="e">
        <f>#REF!</f>
        <v>#REF!</v>
      </c>
      <c r="K294" s="242"/>
    </row>
    <row r="295" spans="1:11" s="293" customFormat="1" ht="25.5" outlineLevel="1">
      <c r="A295" s="25" t="s">
        <v>425</v>
      </c>
      <c r="B295" s="239">
        <v>68003</v>
      </c>
      <c r="C295" s="185" t="s">
        <v>508</v>
      </c>
      <c r="D295" s="186" t="s">
        <v>703</v>
      </c>
      <c r="E295" s="187" t="s">
        <v>513</v>
      </c>
      <c r="F295" s="204">
        <v>960</v>
      </c>
      <c r="G295" s="290"/>
      <c r="H295" s="210">
        <f>_xlfn.IFERROR(F295*G295," - ")</f>
        <v>0</v>
      </c>
      <c r="I295" s="190" t="e">
        <f>H295/$G$307</f>
        <v>#DIV/0!</v>
      </c>
      <c r="J295" s="184" t="e">
        <f>#REF!</f>
        <v>#REF!</v>
      </c>
      <c r="K295" s="242"/>
    </row>
    <row r="296" spans="1:11" s="293" customFormat="1" ht="12.75" customHeight="1" outlineLevel="1">
      <c r="A296" s="25" t="s">
        <v>434</v>
      </c>
      <c r="B296" s="260" t="s">
        <v>168</v>
      </c>
      <c r="C296" s="185" t="s">
        <v>498</v>
      </c>
      <c r="D296" s="186" t="s">
        <v>704</v>
      </c>
      <c r="E296" s="187" t="s">
        <v>513</v>
      </c>
      <c r="F296" s="204">
        <v>81.75</v>
      </c>
      <c r="G296" s="290"/>
      <c r="H296" s="210">
        <f>_xlfn.IFERROR(F296*G296," - ")</f>
        <v>0</v>
      </c>
      <c r="I296" s="190" t="e">
        <f>H296/$G$307</f>
        <v>#DIV/0!</v>
      </c>
      <c r="J296" s="184" t="e">
        <f>#REF!</f>
        <v>#REF!</v>
      </c>
      <c r="K296" s="242"/>
    </row>
    <row r="297" spans="1:11" s="293" customFormat="1" ht="12.75" customHeight="1" outlineLevel="1">
      <c r="A297" s="333" t="s">
        <v>167</v>
      </c>
      <c r="B297" s="334"/>
      <c r="C297" s="257"/>
      <c r="D297" s="258" t="s">
        <v>482</v>
      </c>
      <c r="E297" s="259">
        <f>SUM(H298:H301)</f>
        <v>0</v>
      </c>
      <c r="F297" s="259"/>
      <c r="G297" s="259"/>
      <c r="H297" s="259"/>
      <c r="I297" s="323" t="e">
        <f>E297/$G$307</f>
        <v>#DIV/0!</v>
      </c>
      <c r="J297" s="184" t="e">
        <f>#REF!</f>
        <v>#REF!</v>
      </c>
      <c r="K297" s="242"/>
    </row>
    <row r="298" spans="1:11" s="293" customFormat="1" ht="12.75" customHeight="1" outlineLevel="1">
      <c r="A298" s="25" t="s">
        <v>435</v>
      </c>
      <c r="B298" s="239" t="s">
        <v>227</v>
      </c>
      <c r="C298" s="185" t="s">
        <v>498</v>
      </c>
      <c r="D298" s="186" t="s">
        <v>705</v>
      </c>
      <c r="E298" s="187" t="s">
        <v>525</v>
      </c>
      <c r="F298" s="204">
        <v>283.72</v>
      </c>
      <c r="G298" s="290"/>
      <c r="H298" s="210">
        <f>_xlfn.IFERROR(F298*G298," - ")</f>
        <v>0</v>
      </c>
      <c r="I298" s="190" t="e">
        <f>H298/$G$307</f>
        <v>#DIV/0!</v>
      </c>
      <c r="J298" s="184" t="e">
        <f>#REF!</f>
        <v>#REF!</v>
      </c>
      <c r="K298" s="242"/>
    </row>
    <row r="299" spans="1:11" s="293" customFormat="1" ht="12.75" customHeight="1" outlineLevel="1">
      <c r="A299" s="25" t="s">
        <v>478</v>
      </c>
      <c r="B299" s="262" t="s">
        <v>228</v>
      </c>
      <c r="C299" s="185" t="s">
        <v>498</v>
      </c>
      <c r="D299" s="186" t="s">
        <v>706</v>
      </c>
      <c r="E299" s="187" t="s">
        <v>525</v>
      </c>
      <c r="F299" s="204">
        <v>67.94</v>
      </c>
      <c r="G299" s="290"/>
      <c r="H299" s="210">
        <f>_xlfn.IFERROR(F299*G299," - ")</f>
        <v>0</v>
      </c>
      <c r="I299" s="190" t="e">
        <f>H299/$G$307</f>
        <v>#DIV/0!</v>
      </c>
      <c r="J299" s="184" t="e">
        <f>#REF!</f>
        <v>#REF!</v>
      </c>
      <c r="K299" s="242"/>
    </row>
    <row r="300" spans="1:11" s="293" customFormat="1" ht="12.75" customHeight="1" outlineLevel="1">
      <c r="A300" s="25" t="s">
        <v>484</v>
      </c>
      <c r="B300" s="262" t="s">
        <v>233</v>
      </c>
      <c r="C300" s="185" t="s">
        <v>498</v>
      </c>
      <c r="D300" s="186" t="s">
        <v>707</v>
      </c>
      <c r="E300" s="187" t="s">
        <v>67</v>
      </c>
      <c r="F300" s="204">
        <v>11</v>
      </c>
      <c r="G300" s="290"/>
      <c r="H300" s="210">
        <f>_xlfn.IFERROR(F300*G300," - ")</f>
        <v>0</v>
      </c>
      <c r="I300" s="190" t="e">
        <f>H300/$G$307</f>
        <v>#DIV/0!</v>
      </c>
      <c r="J300" s="184" t="e">
        <f>#REF!</f>
        <v>#REF!</v>
      </c>
      <c r="K300" s="242"/>
    </row>
    <row r="301" spans="1:11" s="293" customFormat="1" ht="12.75" customHeight="1" outlineLevel="1">
      <c r="A301" s="25" t="s">
        <v>485</v>
      </c>
      <c r="B301" s="262" t="s">
        <v>235</v>
      </c>
      <c r="C301" s="185" t="s">
        <v>498</v>
      </c>
      <c r="D301" s="186" t="s">
        <v>708</v>
      </c>
      <c r="E301" s="187" t="s">
        <v>67</v>
      </c>
      <c r="F301" s="204">
        <v>63</v>
      </c>
      <c r="G301" s="290"/>
      <c r="H301" s="210">
        <f>_xlfn.IFERROR(F301*G301," - ")</f>
        <v>0</v>
      </c>
      <c r="I301" s="190" t="e">
        <f>H301/$G$307</f>
        <v>#DIV/0!</v>
      </c>
      <c r="J301" s="184" t="e">
        <f>#REF!</f>
        <v>#REF!</v>
      </c>
      <c r="K301" s="242"/>
    </row>
    <row r="302" spans="1:11" s="293" customFormat="1" ht="12.75" customHeight="1" outlineLevel="1">
      <c r="A302" s="333" t="s">
        <v>480</v>
      </c>
      <c r="B302" s="334"/>
      <c r="C302" s="257"/>
      <c r="D302" s="258" t="s">
        <v>494</v>
      </c>
      <c r="E302" s="259">
        <f>SUM(H303:H304)</f>
        <v>0</v>
      </c>
      <c r="F302" s="259"/>
      <c r="G302" s="259"/>
      <c r="H302" s="259"/>
      <c r="I302" s="323" t="e">
        <f>E302/$G$307</f>
        <v>#DIV/0!</v>
      </c>
      <c r="J302" s="184" t="e">
        <f>#REF!</f>
        <v>#REF!</v>
      </c>
      <c r="K302" s="242"/>
    </row>
    <row r="303" spans="1:11" s="293" customFormat="1" ht="12.75" outlineLevel="1">
      <c r="A303" s="25" t="s">
        <v>481</v>
      </c>
      <c r="B303" s="239" t="s">
        <v>146</v>
      </c>
      <c r="C303" s="185" t="s">
        <v>498</v>
      </c>
      <c r="D303" s="186" t="s">
        <v>709</v>
      </c>
      <c r="E303" s="187" t="s">
        <v>513</v>
      </c>
      <c r="F303" s="204">
        <v>52.5</v>
      </c>
      <c r="G303" s="290"/>
      <c r="H303" s="210">
        <f>_xlfn.IFERROR(F303*G303," - ")</f>
        <v>0</v>
      </c>
      <c r="I303" s="190" t="e">
        <f>H303/$G$307</f>
        <v>#DIV/0!</v>
      </c>
      <c r="J303" s="184" t="e">
        <f>#REF!</f>
        <v>#REF!</v>
      </c>
      <c r="K303" s="242"/>
    </row>
    <row r="304" spans="1:11" s="293" customFormat="1" ht="12.75" customHeight="1" outlineLevel="1">
      <c r="A304" s="25" t="s">
        <v>495</v>
      </c>
      <c r="B304" s="260" t="s">
        <v>170</v>
      </c>
      <c r="C304" s="185" t="s">
        <v>498</v>
      </c>
      <c r="D304" s="186" t="s">
        <v>710</v>
      </c>
      <c r="E304" s="187" t="s">
        <v>513</v>
      </c>
      <c r="F304" s="204">
        <v>52.5</v>
      </c>
      <c r="G304" s="290"/>
      <c r="H304" s="210">
        <f>_xlfn.IFERROR(F304*G304," - ")</f>
        <v>0</v>
      </c>
      <c r="I304" s="190" t="e">
        <f>H304/$G$307</f>
        <v>#DIV/0!</v>
      </c>
      <c r="J304" s="184" t="e">
        <f>#REF!</f>
        <v>#REF!</v>
      </c>
      <c r="K304" s="242"/>
    </row>
    <row r="305" spans="1:11" ht="12.75" customHeight="1" outlineLevel="1">
      <c r="A305" s="341" t="s">
        <v>496</v>
      </c>
      <c r="B305" s="342"/>
      <c r="C305" s="263"/>
      <c r="D305" s="264" t="s">
        <v>111</v>
      </c>
      <c r="E305" s="265">
        <f>SUM(H306:H306)</f>
        <v>0</v>
      </c>
      <c r="F305" s="265"/>
      <c r="G305" s="265"/>
      <c r="H305" s="265"/>
      <c r="I305" s="266" t="e">
        <f>E305/$G$307</f>
        <v>#DIV/0!</v>
      </c>
      <c r="J305" s="184" t="e">
        <f>#REF!</f>
        <v>#REF!</v>
      </c>
      <c r="K305" s="142"/>
    </row>
    <row r="306" spans="1:11" ht="13.5" customHeight="1" outlineLevel="1" thickBot="1">
      <c r="A306" s="267" t="s">
        <v>497</v>
      </c>
      <c r="B306" s="268" t="s">
        <v>239</v>
      </c>
      <c r="C306" s="185" t="s">
        <v>498</v>
      </c>
      <c r="D306" s="186" t="s">
        <v>711</v>
      </c>
      <c r="E306" s="187" t="s">
        <v>513</v>
      </c>
      <c r="F306" s="256">
        <v>1232.71</v>
      </c>
      <c r="G306" s="290"/>
      <c r="H306" s="269">
        <f>_xlfn.IFERROR(F306*G306," - ")</f>
        <v>0</v>
      </c>
      <c r="I306" s="233" t="e">
        <f>H306/$G$307</f>
        <v>#DIV/0!</v>
      </c>
      <c r="J306" s="184" t="e">
        <f>#REF!</f>
        <v>#REF!</v>
      </c>
      <c r="K306" s="142"/>
    </row>
    <row r="307" spans="1:11" s="18" customFormat="1" ht="19.5" customHeight="1" thickBot="1" thickTop="1">
      <c r="A307" s="339" t="s">
        <v>112</v>
      </c>
      <c r="B307" s="340"/>
      <c r="C307" s="340"/>
      <c r="D307" s="270"/>
      <c r="E307" s="271"/>
      <c r="F307" s="272"/>
      <c r="G307" s="326">
        <f>SUM(E14+E32+E58+E71+E83+E103+E123+E130+E134+E169+E245+E250+E259+E266+E280+E289)</f>
        <v>0</v>
      </c>
      <c r="H307" s="326"/>
      <c r="I307" s="273" t="e">
        <f>SUM(H14:H306)/G307</f>
        <v>#DIV/0!</v>
      </c>
      <c r="J307" s="184" t="e">
        <f>#REF!</f>
        <v>#REF!</v>
      </c>
      <c r="K307" s="274"/>
    </row>
    <row r="308" spans="1:11" s="18" customFormat="1" ht="19.5" customHeight="1" thickBot="1" thickTop="1">
      <c r="A308" s="275" t="s">
        <v>713</v>
      </c>
      <c r="B308" s="276"/>
      <c r="C308" s="276"/>
      <c r="D308" s="270"/>
      <c r="E308" s="271"/>
      <c r="F308" s="295" t="s">
        <v>712</v>
      </c>
      <c r="G308" s="326" t="e">
        <f>G307*F308</f>
        <v>#VALUE!</v>
      </c>
      <c r="H308" s="326"/>
      <c r="I308" s="273" t="e">
        <f aca="true" t="array" ref="I308">SUM((H14:H307)*F308)/G308</f>
        <v>#VALUE!</v>
      </c>
      <c r="J308" s="184" t="e">
        <f>#REF!</f>
        <v>#REF!</v>
      </c>
      <c r="K308" s="274"/>
    </row>
    <row r="309" spans="1:11" ht="15" customHeight="1">
      <c r="A309" s="324" t="s">
        <v>493</v>
      </c>
      <c r="B309" s="324"/>
      <c r="C309" s="324"/>
      <c r="D309" s="324"/>
      <c r="E309" s="324"/>
      <c r="F309" s="324"/>
      <c r="G309" s="277"/>
      <c r="H309" s="278"/>
      <c r="I309" s="279"/>
      <c r="J309" s="184"/>
      <c r="K309" s="142"/>
    </row>
    <row r="310" spans="1:11" ht="15" customHeight="1">
      <c r="A310" s="325"/>
      <c r="B310" s="325"/>
      <c r="C310" s="325"/>
      <c r="D310" s="325"/>
      <c r="E310" s="325"/>
      <c r="F310" s="325"/>
      <c r="G310" s="277"/>
      <c r="H310" s="280"/>
      <c r="I310" s="277"/>
      <c r="J310" s="184"/>
      <c r="K310" s="142"/>
    </row>
    <row r="311" spans="1:10" ht="15" customHeight="1">
      <c r="A311" s="297"/>
      <c r="B311" s="297"/>
      <c r="C311" s="297"/>
      <c r="D311" s="297"/>
      <c r="E311" s="297"/>
      <c r="F311" s="297"/>
      <c r="G311" s="53"/>
      <c r="H311" s="296"/>
      <c r="I311" s="53"/>
      <c r="J311" s="31"/>
    </row>
    <row r="312" spans="1:10" ht="15" customHeight="1">
      <c r="A312" s="297"/>
      <c r="B312" s="297"/>
      <c r="C312" s="297"/>
      <c r="D312" s="297"/>
      <c r="E312" s="297"/>
      <c r="F312" s="297"/>
      <c r="G312" s="53"/>
      <c r="H312" s="296"/>
      <c r="I312" s="53"/>
      <c r="J312" s="31"/>
    </row>
    <row r="313" spans="1:10" ht="15" customHeight="1">
      <c r="A313" s="298"/>
      <c r="B313" s="298"/>
      <c r="C313" s="299"/>
      <c r="D313" s="300"/>
      <c r="E313" s="300"/>
      <c r="F313" s="300"/>
      <c r="G313" s="300"/>
      <c r="H313" s="300"/>
      <c r="I313" s="53"/>
      <c r="J313" s="2"/>
    </row>
    <row r="314" spans="1:10" ht="18" customHeight="1">
      <c r="A314" s="301"/>
      <c r="B314" s="301"/>
      <c r="C314" s="302"/>
      <c r="D314" s="300"/>
      <c r="E314" s="300"/>
      <c r="F314" s="300"/>
      <c r="G314" s="300"/>
      <c r="H314" s="300"/>
      <c r="I314" s="303"/>
      <c r="J314" s="304"/>
    </row>
    <row r="315" spans="1:10" ht="15.75" customHeight="1">
      <c r="A315" s="305"/>
      <c r="B315" s="43"/>
      <c r="C315" s="306"/>
      <c r="D315" s="300"/>
      <c r="E315" s="300"/>
      <c r="F315" s="300"/>
      <c r="G315" s="300"/>
      <c r="H315" s="300"/>
      <c r="J315" s="2"/>
    </row>
    <row r="316" spans="1:10" ht="15" customHeight="1">
      <c r="A316" s="305"/>
      <c r="B316" s="43"/>
      <c r="C316" s="306"/>
      <c r="D316" s="300"/>
      <c r="E316" s="300"/>
      <c r="F316" s="300"/>
      <c r="G316" s="300"/>
      <c r="H316" s="300"/>
      <c r="I316" s="303"/>
      <c r="J316" s="2"/>
    </row>
    <row r="317" spans="1:10" ht="15" customHeight="1">
      <c r="A317" s="305"/>
      <c r="B317" s="43"/>
      <c r="C317" s="306"/>
      <c r="D317" s="300"/>
      <c r="E317" s="300"/>
      <c r="F317" s="300"/>
      <c r="G317" s="300"/>
      <c r="H317" s="300"/>
      <c r="I317" s="53"/>
      <c r="J317" s="2"/>
    </row>
    <row r="318" spans="1:10" ht="12.75" customHeight="1">
      <c r="A318" s="43"/>
      <c r="B318" s="43"/>
      <c r="C318" s="306"/>
      <c r="D318" s="300"/>
      <c r="E318" s="300"/>
      <c r="F318" s="300"/>
      <c r="G318" s="300"/>
      <c r="H318" s="300"/>
      <c r="I318" s="304"/>
      <c r="J318" s="2"/>
    </row>
    <row r="319" ht="12.75" customHeight="1">
      <c r="J319" s="2"/>
    </row>
    <row r="321" spans="1:10" ht="16.5" customHeight="1">
      <c r="A321" s="12"/>
      <c r="B321" s="12"/>
      <c r="C321" s="12"/>
      <c r="D321" s="112"/>
      <c r="E321" s="312"/>
      <c r="F321" s="312"/>
      <c r="G321" s="313"/>
      <c r="H321" s="312"/>
      <c r="I321" s="12"/>
      <c r="J321" s="12"/>
    </row>
    <row r="322" spans="1:10" ht="16.5" customHeight="1">
      <c r="A322" s="12"/>
      <c r="B322" s="12"/>
      <c r="C322" s="12"/>
      <c r="D322" s="53"/>
      <c r="E322" s="314"/>
      <c r="F322" s="314"/>
      <c r="G322" s="315"/>
      <c r="H322" s="314"/>
      <c r="I322" s="12"/>
      <c r="J322" s="12"/>
    </row>
    <row r="323" spans="1:10" ht="16.5" customHeight="1">
      <c r="A323" s="12"/>
      <c r="B323" s="12"/>
      <c r="C323" s="12"/>
      <c r="D323" s="53"/>
      <c r="E323" s="314"/>
      <c r="F323" s="314"/>
      <c r="G323" s="315"/>
      <c r="H323" s="314"/>
      <c r="I323" s="12"/>
      <c r="J323" s="12"/>
    </row>
    <row r="325" spans="1:10" ht="16.5" customHeight="1">
      <c r="A325" s="12"/>
      <c r="B325" s="12"/>
      <c r="C325" s="12"/>
      <c r="F325" s="313"/>
      <c r="G325" s="313"/>
      <c r="H325" s="312"/>
      <c r="I325" s="12"/>
      <c r="J325" s="12"/>
    </row>
    <row r="326" spans="1:10" ht="16.5" customHeight="1">
      <c r="A326" s="12"/>
      <c r="B326" s="12"/>
      <c r="C326" s="12"/>
      <c r="F326" s="315"/>
      <c r="G326" s="315"/>
      <c r="H326" s="314"/>
      <c r="I326" s="12"/>
      <c r="J326" s="12"/>
    </row>
    <row r="327" spans="1:10" ht="16.5" customHeight="1">
      <c r="A327" s="12"/>
      <c r="B327" s="12"/>
      <c r="C327" s="12"/>
      <c r="F327" s="315"/>
      <c r="G327" s="315"/>
      <c r="H327" s="314"/>
      <c r="I327" s="12"/>
      <c r="J327" s="12"/>
    </row>
    <row r="344" spans="1:10" ht="16.5" customHeight="1">
      <c r="A344" s="12"/>
      <c r="B344" s="12"/>
      <c r="C344" s="1"/>
      <c r="D344" s="46"/>
      <c r="E344" s="309"/>
      <c r="F344" s="310"/>
      <c r="G344" s="311"/>
      <c r="H344" s="307"/>
      <c r="I344" s="1"/>
      <c r="J344" s="12"/>
    </row>
    <row r="345" spans="1:10" ht="16.5" customHeight="1">
      <c r="A345" s="12"/>
      <c r="B345" s="12"/>
      <c r="C345" s="1"/>
      <c r="D345" s="46"/>
      <c r="E345" s="309"/>
      <c r="F345" s="310"/>
      <c r="G345" s="311"/>
      <c r="H345" s="307"/>
      <c r="I345" s="1"/>
      <c r="J345" s="12"/>
    </row>
    <row r="346" spans="1:10" ht="16.5" customHeight="1">
      <c r="A346" s="12"/>
      <c r="B346" s="12"/>
      <c r="C346" s="1"/>
      <c r="D346" s="46"/>
      <c r="E346" s="309"/>
      <c r="F346" s="310"/>
      <c r="G346" s="311"/>
      <c r="H346" s="307"/>
      <c r="I346" s="1"/>
      <c r="J346" s="12"/>
    </row>
    <row r="347" spans="1:10" ht="16.5" customHeight="1">
      <c r="A347" s="12"/>
      <c r="B347" s="12"/>
      <c r="C347" s="1"/>
      <c r="D347" s="46"/>
      <c r="E347" s="309"/>
      <c r="F347" s="310"/>
      <c r="G347" s="311"/>
      <c r="H347" s="307"/>
      <c r="I347" s="1"/>
      <c r="J347" s="12"/>
    </row>
    <row r="348" spans="1:10" ht="16.5" customHeight="1">
      <c r="A348" s="12"/>
      <c r="B348" s="12"/>
      <c r="C348" s="1"/>
      <c r="D348" s="46"/>
      <c r="E348" s="309"/>
      <c r="F348" s="310"/>
      <c r="G348" s="311"/>
      <c r="H348" s="307"/>
      <c r="I348" s="1"/>
      <c r="J348" s="12"/>
    </row>
    <row r="349" spans="1:10" ht="16.5" customHeight="1">
      <c r="A349" s="12"/>
      <c r="B349" s="12"/>
      <c r="C349" s="1"/>
      <c r="D349" s="46"/>
      <c r="E349" s="309"/>
      <c r="F349" s="310"/>
      <c r="G349" s="311"/>
      <c r="H349" s="307"/>
      <c r="I349" s="1"/>
      <c r="J349" s="12"/>
    </row>
    <row r="350" spans="1:10" ht="16.5" customHeight="1">
      <c r="A350" s="12"/>
      <c r="B350" s="12"/>
      <c r="C350" s="1"/>
      <c r="D350" s="46"/>
      <c r="E350" s="309"/>
      <c r="F350" s="310"/>
      <c r="G350" s="311"/>
      <c r="H350" s="307"/>
      <c r="I350" s="1"/>
      <c r="J350" s="12"/>
    </row>
    <row r="351" spans="1:10" ht="16.5" customHeight="1">
      <c r="A351" s="12"/>
      <c r="B351" s="12"/>
      <c r="C351" s="1"/>
      <c r="D351" s="46"/>
      <c r="E351" s="309"/>
      <c r="F351" s="310"/>
      <c r="G351" s="311"/>
      <c r="H351" s="307"/>
      <c r="I351" s="1"/>
      <c r="J351" s="12"/>
    </row>
    <row r="352" spans="1:10" ht="16.5" customHeight="1">
      <c r="A352" s="12"/>
      <c r="B352" s="12"/>
      <c r="C352" s="1"/>
      <c r="D352" s="46"/>
      <c r="E352" s="309"/>
      <c r="F352" s="310"/>
      <c r="G352" s="311"/>
      <c r="H352" s="307"/>
      <c r="I352" s="1"/>
      <c r="J352" s="12"/>
    </row>
    <row r="353" spans="1:10" ht="16.5" customHeight="1">
      <c r="A353" s="12"/>
      <c r="B353" s="12"/>
      <c r="C353" s="1"/>
      <c r="D353" s="46"/>
      <c r="E353" s="309"/>
      <c r="F353" s="310"/>
      <c r="G353" s="311"/>
      <c r="H353" s="307"/>
      <c r="I353" s="1"/>
      <c r="J353" s="12"/>
    </row>
    <row r="354" spans="1:10" ht="16.5" customHeight="1">
      <c r="A354" s="12"/>
      <c r="B354" s="12"/>
      <c r="C354" s="1"/>
      <c r="D354" s="46"/>
      <c r="E354" s="309"/>
      <c r="F354" s="310"/>
      <c r="G354" s="311"/>
      <c r="H354" s="307"/>
      <c r="I354" s="1"/>
      <c r="J354" s="12"/>
    </row>
    <row r="355" spans="1:10" ht="16.5" customHeight="1">
      <c r="A355" s="12"/>
      <c r="B355" s="12"/>
      <c r="C355" s="1"/>
      <c r="D355" s="46"/>
      <c r="E355" s="309"/>
      <c r="F355" s="310"/>
      <c r="G355" s="311"/>
      <c r="H355" s="307"/>
      <c r="I355" s="1"/>
      <c r="J355" s="12"/>
    </row>
    <row r="356" spans="1:10" ht="16.5" customHeight="1">
      <c r="A356" s="12"/>
      <c r="B356" s="12"/>
      <c r="C356" s="1"/>
      <c r="D356" s="46"/>
      <c r="E356" s="309"/>
      <c r="F356" s="310"/>
      <c r="G356" s="311"/>
      <c r="H356" s="307"/>
      <c r="I356" s="1"/>
      <c r="J356" s="12"/>
    </row>
  </sheetData>
  <sheetProtection password="CC53" sheet="1" formatCells="0" formatColumns="0" formatRows="0" selectLockedCells="1"/>
  <autoFilter ref="A13:J318"/>
  <mergeCells count="66">
    <mergeCell ref="A216:B216"/>
    <mergeCell ref="A233:B233"/>
    <mergeCell ref="A294:B294"/>
    <mergeCell ref="A297:B297"/>
    <mergeCell ref="A290:B290"/>
    <mergeCell ref="A267:B267"/>
    <mergeCell ref="A280:B280"/>
    <mergeCell ref="A270:B270"/>
    <mergeCell ref="A250:B250"/>
    <mergeCell ref="A161:B161"/>
    <mergeCell ref="A15:B15"/>
    <mergeCell ref="F7:G7"/>
    <mergeCell ref="A33:B33"/>
    <mergeCell ref="A18:B18"/>
    <mergeCell ref="A32:B32"/>
    <mergeCell ref="A14:B14"/>
    <mergeCell ref="A43:B43"/>
    <mergeCell ref="A58:B58"/>
    <mergeCell ref="A81:B81"/>
    <mergeCell ref="A83:B83"/>
    <mergeCell ref="A72:B72"/>
    <mergeCell ref="A77:B77"/>
    <mergeCell ref="A71:B71"/>
    <mergeCell ref="A59:B59"/>
    <mergeCell ref="D1:I1"/>
    <mergeCell ref="D2:I2"/>
    <mergeCell ref="D3:I3"/>
    <mergeCell ref="A26:B26"/>
    <mergeCell ref="A103:B103"/>
    <mergeCell ref="A104:B104"/>
    <mergeCell ref="A114:B114"/>
    <mergeCell ref="A109:B109"/>
    <mergeCell ref="A135:B135"/>
    <mergeCell ref="A84:B84"/>
    <mergeCell ref="A134:B134"/>
    <mergeCell ref="A131:B131"/>
    <mergeCell ref="A124:B124"/>
    <mergeCell ref="A130:B130"/>
    <mergeCell ref="A123:B123"/>
    <mergeCell ref="A305:B305"/>
    <mergeCell ref="A144:B144"/>
    <mergeCell ref="A149:B149"/>
    <mergeCell ref="A154:B154"/>
    <mergeCell ref="A169:B169"/>
    <mergeCell ref="A260:B260"/>
    <mergeCell ref="A245:B245"/>
    <mergeCell ref="A246:B246"/>
    <mergeCell ref="A170:B170"/>
    <mergeCell ref="G308:H308"/>
    <mergeCell ref="F9:G9"/>
    <mergeCell ref="F11:G11"/>
    <mergeCell ref="A186:B186"/>
    <mergeCell ref="A289:B289"/>
    <mergeCell ref="A191:B191"/>
    <mergeCell ref="A251:B251"/>
    <mergeCell ref="A256:B256"/>
    <mergeCell ref="A307:C307"/>
    <mergeCell ref="A309:F310"/>
    <mergeCell ref="G307:H307"/>
    <mergeCell ref="A259:B259"/>
    <mergeCell ref="A264:B264"/>
    <mergeCell ref="A273:B273"/>
    <mergeCell ref="A281:B281"/>
    <mergeCell ref="A276:B276"/>
    <mergeCell ref="A266:B266"/>
    <mergeCell ref="A302:B302"/>
  </mergeCells>
  <conditionalFormatting sqref="B292 B297:B304">
    <cfRule type="expression" priority="9" dxfId="36" stopIfTrue="1">
      <formula>H292&lt;6</formula>
    </cfRule>
  </conditionalFormatting>
  <conditionalFormatting sqref="B296">
    <cfRule type="expression" priority="6" dxfId="36" stopIfTrue="1">
      <formula>H296&lt;6</formula>
    </cfRule>
  </conditionalFormatting>
  <conditionalFormatting sqref="B301:B304">
    <cfRule type="expression" priority="4" dxfId="36" stopIfTrue="1">
      <formula>H301&lt;6</formula>
    </cfRule>
  </conditionalFormatting>
  <conditionalFormatting sqref="B300">
    <cfRule type="expression" priority="3" dxfId="36" stopIfTrue="1">
      <formula>H300&lt;6</formula>
    </cfRule>
  </conditionalFormatting>
  <conditionalFormatting sqref="B299">
    <cfRule type="expression" priority="2" dxfId="36" stopIfTrue="1">
      <formula>H299&lt;6</formula>
    </cfRule>
  </conditionalFormatting>
  <conditionalFormatting sqref="B304">
    <cfRule type="expression" priority="1" dxfId="36" stopIfTrue="1">
      <formula>H304&lt;6</formula>
    </cfRule>
  </conditionalFormatting>
  <printOptions horizontalCentered="1"/>
  <pageMargins left="0.2362204724409449" right="0.2362204724409449" top="0.5511811023622047" bottom="0.5511811023622047" header="0.5118110236220472" footer="0.31496062992125984"/>
  <pageSetup fitToHeight="0" horizontalDpi="600" verticalDpi="600" orientation="landscape" paperSize="9" scale="53" r:id="rId1"/>
  <headerFooter alignWithMargins="0">
    <oddFooter>&amp;R&amp;9PÁG. &amp;P/&amp;N</oddFooter>
  </headerFooter>
  <rowBreaks count="5" manualBreakCount="5">
    <brk id="64" max="8" man="1"/>
    <brk id="122" max="8" man="1"/>
    <brk id="176" max="8" man="1"/>
    <brk id="244" max="8" man="1"/>
    <brk id="296" max="8" man="1"/>
  </rowBreaks>
</worksheet>
</file>

<file path=xl/worksheets/sheet2.xml><?xml version="1.0" encoding="utf-8"?>
<worksheet xmlns="http://schemas.openxmlformats.org/spreadsheetml/2006/main" xmlns:r="http://schemas.openxmlformats.org/officeDocument/2006/relationships">
  <dimension ref="A1:P66"/>
  <sheetViews>
    <sheetView tabSelected="1" zoomScale="70" zoomScaleNormal="70" zoomScalePageLayoutView="0" workbookViewId="0" topLeftCell="A10">
      <selection activeCell="O50" sqref="O50"/>
    </sheetView>
  </sheetViews>
  <sheetFormatPr defaultColWidth="9.140625" defaultRowHeight="12.75"/>
  <cols>
    <col min="1" max="1" width="16.7109375" style="103" customWidth="1"/>
    <col min="2" max="2" width="65.57421875" style="103" customWidth="1"/>
    <col min="3" max="3" width="12.28125" style="103" customWidth="1"/>
    <col min="4" max="4" width="30.28125" style="105" bestFit="1" customWidth="1"/>
    <col min="5" max="13" width="25.7109375" style="103" customWidth="1"/>
    <col min="14" max="15" width="9.140625" style="103" customWidth="1"/>
    <col min="16" max="16384" width="9.140625" style="103" customWidth="1"/>
  </cols>
  <sheetData>
    <row r="1" spans="1:13" s="55" customFormat="1" ht="30.75" customHeight="1">
      <c r="A1" s="33"/>
      <c r="B1" s="33"/>
      <c r="C1" s="33"/>
      <c r="D1" s="33"/>
      <c r="E1" s="33"/>
      <c r="F1" s="33"/>
      <c r="G1" s="33"/>
      <c r="H1" s="33"/>
      <c r="I1" s="33"/>
      <c r="J1" s="33"/>
      <c r="K1" s="33"/>
      <c r="L1" s="33"/>
      <c r="M1" s="33"/>
    </row>
    <row r="2" spans="1:13" s="55" customFormat="1" ht="21" customHeight="1">
      <c r="A2" s="35"/>
      <c r="B2" s="35"/>
      <c r="C2" s="35"/>
      <c r="D2" s="35"/>
      <c r="E2" s="35"/>
      <c r="F2" s="35"/>
      <c r="G2" s="35"/>
      <c r="H2" s="35"/>
      <c r="I2" s="35"/>
      <c r="J2" s="35"/>
      <c r="K2" s="35"/>
      <c r="L2" s="35"/>
      <c r="M2" s="35"/>
    </row>
    <row r="3" spans="3:13" s="55" customFormat="1" ht="9.75" customHeight="1">
      <c r="C3" s="35"/>
      <c r="D3" s="35"/>
      <c r="E3" s="32"/>
      <c r="F3" s="32"/>
      <c r="G3" s="35"/>
      <c r="H3" s="35"/>
      <c r="I3" s="35"/>
      <c r="J3" s="35"/>
      <c r="K3" s="35"/>
      <c r="L3" s="32"/>
      <c r="M3" s="32"/>
    </row>
    <row r="4" spans="1:13" s="55" customFormat="1" ht="18">
      <c r="A4" s="36"/>
      <c r="B4" s="36"/>
      <c r="C4" s="36"/>
      <c r="D4" s="36"/>
      <c r="E4" s="36"/>
      <c r="F4" s="36"/>
      <c r="G4" s="36"/>
      <c r="H4" s="36"/>
      <c r="I4" s="36"/>
      <c r="J4" s="36"/>
      <c r="K4" s="36"/>
      <c r="L4" s="36"/>
      <c r="M4" s="36"/>
    </row>
    <row r="5" spans="1:13" s="55" customFormat="1" ht="25.5" customHeight="1" thickBot="1">
      <c r="A5" s="32"/>
      <c r="B5" s="32"/>
      <c r="C5" s="37"/>
      <c r="D5" s="99"/>
      <c r="E5" s="32"/>
      <c r="F5" s="32"/>
      <c r="G5" s="38"/>
      <c r="H5" s="38"/>
      <c r="I5" s="38"/>
      <c r="J5" s="38"/>
      <c r="K5" s="38"/>
      <c r="L5" s="32"/>
      <c r="M5" s="32"/>
    </row>
    <row r="6" spans="1:14" s="32" customFormat="1" ht="7.5" customHeight="1">
      <c r="A6" s="116"/>
      <c r="B6" s="117"/>
      <c r="C6" s="117"/>
      <c r="D6" s="117"/>
      <c r="E6" s="117"/>
      <c r="F6" s="117"/>
      <c r="G6" s="117"/>
      <c r="H6" s="117"/>
      <c r="I6" s="117"/>
      <c r="J6" s="117"/>
      <c r="K6" s="117"/>
      <c r="L6" s="117"/>
      <c r="M6" s="117"/>
      <c r="N6" s="118"/>
    </row>
    <row r="7" spans="1:14" s="100" customFormat="1" ht="15.75" customHeight="1">
      <c r="A7" s="119" t="s">
        <v>0</v>
      </c>
      <c r="B7" s="394" t="str">
        <f>Orçamento!D5</f>
        <v>PSI - PRONTO SOCORRO INFANTIL</v>
      </c>
      <c r="C7" s="394"/>
      <c r="D7" s="394"/>
      <c r="E7" s="121"/>
      <c r="F7" s="121"/>
      <c r="G7" s="62"/>
      <c r="H7" s="62"/>
      <c r="I7" s="62"/>
      <c r="J7" s="62"/>
      <c r="K7" s="62"/>
      <c r="L7" s="121"/>
      <c r="M7" s="121"/>
      <c r="N7" s="121"/>
    </row>
    <row r="8" spans="1:14" s="100" customFormat="1" ht="6" customHeight="1">
      <c r="A8" s="121"/>
      <c r="B8" s="121"/>
      <c r="C8" s="62"/>
      <c r="D8" s="62"/>
      <c r="E8" s="121"/>
      <c r="F8" s="121"/>
      <c r="G8" s="62"/>
      <c r="H8" s="62"/>
      <c r="I8" s="62"/>
      <c r="J8" s="62"/>
      <c r="K8" s="62"/>
      <c r="L8" s="121"/>
      <c r="M8" s="121"/>
      <c r="N8" s="121"/>
    </row>
    <row r="9" spans="1:14" s="100" customFormat="1" ht="15.75" customHeight="1">
      <c r="A9" s="122" t="str">
        <f>CONCATENATE(Orçamento!A7," ",Orçamento!D7)</f>
        <v>Tipo de Intervenção:  REFORMA </v>
      </c>
      <c r="B9" s="62"/>
      <c r="C9" s="123"/>
      <c r="D9" s="123"/>
      <c r="E9" s="121"/>
      <c r="F9" s="121"/>
      <c r="G9" s="123"/>
      <c r="H9" s="123"/>
      <c r="I9" s="123"/>
      <c r="J9" s="123"/>
      <c r="K9" s="123"/>
      <c r="L9" s="121"/>
      <c r="M9" s="121"/>
      <c r="N9" s="121"/>
    </row>
    <row r="10" spans="1:14" s="100" customFormat="1" ht="6" customHeight="1">
      <c r="A10" s="119"/>
      <c r="B10" s="62"/>
      <c r="C10" s="62"/>
      <c r="D10" s="62"/>
      <c r="E10" s="121"/>
      <c r="F10" s="121"/>
      <c r="G10" s="62"/>
      <c r="H10" s="62"/>
      <c r="I10" s="62"/>
      <c r="J10" s="62"/>
      <c r="K10" s="62"/>
      <c r="L10" s="121"/>
      <c r="M10" s="121"/>
      <c r="N10" s="121"/>
    </row>
    <row r="11" spans="1:14" s="100" customFormat="1" ht="15.75" customHeight="1">
      <c r="A11" s="122" t="s">
        <v>3</v>
      </c>
      <c r="B11" s="123" t="str">
        <f>Orçamento!D9</f>
        <v>RUA JOSÉ MICHELOTTI, Nº 97</v>
      </c>
      <c r="C11" s="120"/>
      <c r="D11" s="120"/>
      <c r="E11" s="121"/>
      <c r="F11" s="121"/>
      <c r="G11" s="123"/>
      <c r="H11" s="123"/>
      <c r="I11" s="123"/>
      <c r="J11" s="123"/>
      <c r="K11" s="123"/>
      <c r="L11" s="121"/>
      <c r="M11" s="121"/>
      <c r="N11" s="121"/>
    </row>
    <row r="12" spans="1:14" s="32" customFormat="1" ht="6" customHeight="1" thickBot="1">
      <c r="A12" s="124"/>
      <c r="B12" s="125"/>
      <c r="C12" s="125"/>
      <c r="D12" s="125"/>
      <c r="E12" s="125"/>
      <c r="F12" s="125"/>
      <c r="G12" s="125"/>
      <c r="H12" s="125"/>
      <c r="I12" s="125"/>
      <c r="J12" s="125"/>
      <c r="K12" s="125"/>
      <c r="L12" s="125"/>
      <c r="M12" s="125"/>
      <c r="N12" s="118"/>
    </row>
    <row r="13" spans="1:14" s="101" customFormat="1" ht="12" customHeight="1" thickBot="1">
      <c r="A13" s="126"/>
      <c r="B13" s="127"/>
      <c r="C13" s="127"/>
      <c r="D13" s="127"/>
      <c r="E13" s="127"/>
      <c r="F13" s="127"/>
      <c r="G13" s="127"/>
      <c r="H13" s="127"/>
      <c r="I13" s="127"/>
      <c r="J13" s="127"/>
      <c r="K13" s="127"/>
      <c r="L13" s="127"/>
      <c r="M13" s="127"/>
      <c r="N13" s="127"/>
    </row>
    <row r="14" spans="1:14" s="102" customFormat="1" ht="18.75" thickBot="1">
      <c r="A14" s="393" t="s">
        <v>114</v>
      </c>
      <c r="B14" s="400" t="s">
        <v>115</v>
      </c>
      <c r="C14" s="128" t="s">
        <v>116</v>
      </c>
      <c r="D14" s="128" t="s">
        <v>117</v>
      </c>
      <c r="E14" s="365">
        <v>1</v>
      </c>
      <c r="F14" s="365">
        <v>2</v>
      </c>
      <c r="G14" s="365">
        <v>3</v>
      </c>
      <c r="H14" s="365">
        <v>4</v>
      </c>
      <c r="I14" s="365">
        <v>5</v>
      </c>
      <c r="J14" s="365">
        <v>6</v>
      </c>
      <c r="K14" s="365">
        <v>7</v>
      </c>
      <c r="L14" s="365">
        <v>8</v>
      </c>
      <c r="M14" s="365">
        <v>9</v>
      </c>
      <c r="N14" s="129"/>
    </row>
    <row r="15" spans="1:14" s="102" customFormat="1" ht="18.75" thickBot="1">
      <c r="A15" s="393"/>
      <c r="B15" s="400"/>
      <c r="C15" s="130" t="s">
        <v>14</v>
      </c>
      <c r="D15" s="130" t="s">
        <v>15</v>
      </c>
      <c r="E15" s="366"/>
      <c r="F15" s="366"/>
      <c r="G15" s="366"/>
      <c r="H15" s="366"/>
      <c r="I15" s="366"/>
      <c r="J15" s="366"/>
      <c r="K15" s="366"/>
      <c r="L15" s="366"/>
      <c r="M15" s="366"/>
      <c r="N15" s="129"/>
    </row>
    <row r="16" spans="1:14" ht="12" customHeight="1" thickBot="1">
      <c r="A16" s="131"/>
      <c r="B16" s="132"/>
      <c r="C16" s="132"/>
      <c r="D16" s="132"/>
      <c r="E16" s="132"/>
      <c r="F16" s="132"/>
      <c r="G16" s="132"/>
      <c r="H16" s="132"/>
      <c r="I16" s="132"/>
      <c r="J16" s="132"/>
      <c r="K16" s="132"/>
      <c r="L16" s="132"/>
      <c r="M16" s="132"/>
      <c r="N16" s="133"/>
    </row>
    <row r="17" spans="1:14" ht="23.25" customHeight="1">
      <c r="A17" s="385">
        <f>Orçamento!A14</f>
        <v>1</v>
      </c>
      <c r="B17" s="384" t="str">
        <f>Orçamento!D14</f>
        <v>SERVIÇOS PRELIMINARES</v>
      </c>
      <c r="C17" s="377" t="e">
        <f>VLOOKUP(B17,Orçamento!$D$14:$I$306,6,FALSE)</f>
        <v>#DIV/0!</v>
      </c>
      <c r="D17" s="373" t="e">
        <f>VLOOKUP(B17,Orçamento!$D$14:$I$306,2,FALSE)*Orçamento!$F$308</f>
        <v>#VALUE!</v>
      </c>
      <c r="E17" s="140">
        <v>0</v>
      </c>
      <c r="F17" s="104">
        <v>0</v>
      </c>
      <c r="G17" s="104">
        <v>0</v>
      </c>
      <c r="H17" s="104">
        <v>0</v>
      </c>
      <c r="I17" s="104">
        <v>0</v>
      </c>
      <c r="J17" s="104">
        <v>0</v>
      </c>
      <c r="K17" s="104">
        <v>0</v>
      </c>
      <c r="L17" s="104">
        <v>0</v>
      </c>
      <c r="M17" s="104">
        <v>0</v>
      </c>
      <c r="N17" s="134">
        <f>SUM(E17:M17)</f>
        <v>0</v>
      </c>
    </row>
    <row r="18" spans="1:14" ht="13.5" customHeight="1">
      <c r="A18" s="382"/>
      <c r="B18" s="375"/>
      <c r="C18" s="378"/>
      <c r="D18" s="372"/>
      <c r="E18" s="139" t="e">
        <f aca="true" t="shared" si="0" ref="E18:M18">E17*$D$17</f>
        <v>#VALUE!</v>
      </c>
      <c r="F18" s="135" t="e">
        <f t="shared" si="0"/>
        <v>#VALUE!</v>
      </c>
      <c r="G18" s="135" t="e">
        <f>G17*$D$17</f>
        <v>#VALUE!</v>
      </c>
      <c r="H18" s="135" t="e">
        <f t="shared" si="0"/>
        <v>#VALUE!</v>
      </c>
      <c r="I18" s="135" t="e">
        <f>I17*$D$17</f>
        <v>#VALUE!</v>
      </c>
      <c r="J18" s="135" t="e">
        <f>J17*$D$17</f>
        <v>#VALUE!</v>
      </c>
      <c r="K18" s="135" t="e">
        <f t="shared" si="0"/>
        <v>#VALUE!</v>
      </c>
      <c r="L18" s="135" t="e">
        <f t="shared" si="0"/>
        <v>#VALUE!</v>
      </c>
      <c r="M18" s="135" t="e">
        <f t="shared" si="0"/>
        <v>#VALUE!</v>
      </c>
      <c r="N18" s="134"/>
    </row>
    <row r="19" spans="1:14" ht="23.25" customHeight="1">
      <c r="A19" s="381">
        <f>Orçamento!A32</f>
        <v>2</v>
      </c>
      <c r="B19" s="374" t="str">
        <f>Orçamento!D32</f>
        <v>DEMOLIÇÃO E RETIRADA</v>
      </c>
      <c r="C19" s="379" t="e">
        <f>VLOOKUP(B19,Orçamento!$D$14:$I$306,6,FALSE)</f>
        <v>#DIV/0!</v>
      </c>
      <c r="D19" s="367" t="e">
        <f>VLOOKUP(B19,Orçamento!$D$14:$I$306,2,FALSE)*Orçamento!$F$308</f>
        <v>#VALUE!</v>
      </c>
      <c r="E19" s="141">
        <v>0</v>
      </c>
      <c r="F19" s="106">
        <v>0</v>
      </c>
      <c r="G19" s="107">
        <v>0</v>
      </c>
      <c r="H19" s="107">
        <v>0</v>
      </c>
      <c r="I19" s="107">
        <v>0</v>
      </c>
      <c r="J19" s="107">
        <v>0</v>
      </c>
      <c r="K19" s="107">
        <v>0</v>
      </c>
      <c r="L19" s="106">
        <v>0</v>
      </c>
      <c r="M19" s="106">
        <v>0</v>
      </c>
      <c r="N19" s="134">
        <f>SUM(E19:M19)</f>
        <v>0</v>
      </c>
    </row>
    <row r="20" spans="1:14" ht="13.5" customHeight="1">
      <c r="A20" s="382"/>
      <c r="B20" s="375"/>
      <c r="C20" s="371"/>
      <c r="D20" s="368"/>
      <c r="E20" s="139" t="e">
        <f aca="true" t="shared" si="1" ref="E20:M20">E19*$D$19</f>
        <v>#VALUE!</v>
      </c>
      <c r="F20" s="135" t="e">
        <f t="shared" si="1"/>
        <v>#VALUE!</v>
      </c>
      <c r="G20" s="135" t="e">
        <f>G19*$D$19</f>
        <v>#VALUE!</v>
      </c>
      <c r="H20" s="135" t="e">
        <f t="shared" si="1"/>
        <v>#VALUE!</v>
      </c>
      <c r="I20" s="135" t="e">
        <f>I19*$D$19</f>
        <v>#VALUE!</v>
      </c>
      <c r="J20" s="135" t="e">
        <f>J19*$D$19</f>
        <v>#VALUE!</v>
      </c>
      <c r="K20" s="135" t="e">
        <f t="shared" si="1"/>
        <v>#VALUE!</v>
      </c>
      <c r="L20" s="135" t="e">
        <f t="shared" si="1"/>
        <v>#VALUE!</v>
      </c>
      <c r="M20" s="135" t="e">
        <f t="shared" si="1"/>
        <v>#VALUE!</v>
      </c>
      <c r="N20" s="134"/>
    </row>
    <row r="21" spans="1:14" ht="23.25" customHeight="1">
      <c r="A21" s="381">
        <f>Orçamento!A58</f>
        <v>3</v>
      </c>
      <c r="B21" s="374" t="str">
        <f>Orçamento!D58</f>
        <v>CALÇADA</v>
      </c>
      <c r="C21" s="369" t="e">
        <f>VLOOKUP(B21,Orçamento!$D$14:$I$306,6,FALSE)</f>
        <v>#DIV/0!</v>
      </c>
      <c r="D21" s="367" t="e">
        <f>VLOOKUP(B21,Orçamento!$D$14:$I$306,2,FALSE)*Orçamento!$F$308</f>
        <v>#VALUE!</v>
      </c>
      <c r="E21" s="141">
        <v>0</v>
      </c>
      <c r="F21" s="106">
        <v>0</v>
      </c>
      <c r="G21" s="107">
        <f>Orçamento!H58</f>
        <v>0</v>
      </c>
      <c r="H21" s="107">
        <v>0</v>
      </c>
      <c r="I21" s="107">
        <v>0</v>
      </c>
      <c r="J21" s="107">
        <v>0</v>
      </c>
      <c r="K21" s="107">
        <v>0</v>
      </c>
      <c r="L21" s="106">
        <v>0</v>
      </c>
      <c r="M21" s="106">
        <v>0</v>
      </c>
      <c r="N21" s="134">
        <f>SUM(E21:M21)</f>
        <v>0</v>
      </c>
    </row>
    <row r="22" spans="1:14" ht="13.5" customHeight="1">
      <c r="A22" s="382"/>
      <c r="B22" s="375"/>
      <c r="C22" s="370"/>
      <c r="D22" s="368"/>
      <c r="E22" s="139" t="e">
        <f aca="true" t="shared" si="2" ref="E22:M22">E21*$D$21</f>
        <v>#VALUE!</v>
      </c>
      <c r="F22" s="135" t="e">
        <f t="shared" si="2"/>
        <v>#VALUE!</v>
      </c>
      <c r="G22" s="135" t="e">
        <f>G21*$D$21</f>
        <v>#VALUE!</v>
      </c>
      <c r="H22" s="135" t="e">
        <f t="shared" si="2"/>
        <v>#VALUE!</v>
      </c>
      <c r="I22" s="135" t="e">
        <f>I21*$D$21</f>
        <v>#VALUE!</v>
      </c>
      <c r="J22" s="135" t="e">
        <f>J21*$D$21</f>
        <v>#VALUE!</v>
      </c>
      <c r="K22" s="135" t="e">
        <f t="shared" si="2"/>
        <v>#VALUE!</v>
      </c>
      <c r="L22" s="135" t="e">
        <f t="shared" si="2"/>
        <v>#VALUE!</v>
      </c>
      <c r="M22" s="135" t="e">
        <f t="shared" si="2"/>
        <v>#VALUE!</v>
      </c>
      <c r="N22" s="134"/>
    </row>
    <row r="23" spans="1:14" ht="23.25" customHeight="1">
      <c r="A23" s="381">
        <f>Orçamento!A71</f>
        <v>4</v>
      </c>
      <c r="B23" s="374" t="str">
        <f>Orçamento!D71</f>
        <v>ALVENARIA E OUTROS ELEMENTOS DIVISÓRIOS</v>
      </c>
      <c r="C23" s="369" t="e">
        <f>VLOOKUP(B23,Orçamento!$D$14:$I$306,6,FALSE)</f>
        <v>#DIV/0!</v>
      </c>
      <c r="D23" s="367" t="e">
        <f>VLOOKUP(B23,Orçamento!$D$14:$I$306,2,FALSE)*Orçamento!$F$308</f>
        <v>#VALUE!</v>
      </c>
      <c r="E23" s="141">
        <v>0</v>
      </c>
      <c r="F23" s="106">
        <v>0</v>
      </c>
      <c r="G23" s="107">
        <v>0</v>
      </c>
      <c r="H23" s="107">
        <v>0</v>
      </c>
      <c r="I23" s="107">
        <v>0</v>
      </c>
      <c r="J23" s="107">
        <v>0</v>
      </c>
      <c r="K23" s="107">
        <v>0</v>
      </c>
      <c r="L23" s="106">
        <v>0</v>
      </c>
      <c r="M23" s="106">
        <v>0</v>
      </c>
      <c r="N23" s="134">
        <f>SUM(E23:M23)</f>
        <v>0</v>
      </c>
    </row>
    <row r="24" spans="1:14" ht="13.5" customHeight="1">
      <c r="A24" s="382"/>
      <c r="B24" s="375"/>
      <c r="C24" s="370"/>
      <c r="D24" s="368"/>
      <c r="E24" s="139" t="e">
        <f aca="true" t="shared" si="3" ref="E24:M24">E23*$D$23</f>
        <v>#VALUE!</v>
      </c>
      <c r="F24" s="135" t="e">
        <f t="shared" si="3"/>
        <v>#VALUE!</v>
      </c>
      <c r="G24" s="135" t="e">
        <f>G23*$D$23</f>
        <v>#VALUE!</v>
      </c>
      <c r="H24" s="135" t="e">
        <f t="shared" si="3"/>
        <v>#VALUE!</v>
      </c>
      <c r="I24" s="135" t="e">
        <f>I23*$D$23</f>
        <v>#VALUE!</v>
      </c>
      <c r="J24" s="135" t="e">
        <f>J23*$D$23</f>
        <v>#VALUE!</v>
      </c>
      <c r="K24" s="135" t="e">
        <f t="shared" si="3"/>
        <v>#VALUE!</v>
      </c>
      <c r="L24" s="135" t="e">
        <f t="shared" si="3"/>
        <v>#VALUE!</v>
      </c>
      <c r="M24" s="135" t="e">
        <f t="shared" si="3"/>
        <v>#VALUE!</v>
      </c>
      <c r="N24" s="134"/>
    </row>
    <row r="25" spans="1:14" ht="23.25" customHeight="1">
      <c r="A25" s="381">
        <f>Orçamento!A83</f>
        <v>5</v>
      </c>
      <c r="B25" s="374" t="str">
        <f>Orçamento!D83</f>
        <v>ELEMENTOS DE MADEIRA / COMPONENTES ESPECIAIS</v>
      </c>
      <c r="C25" s="369" t="e">
        <f>VLOOKUP(B25,Orçamento!$D$14:$I$306,6,FALSE)</f>
        <v>#DIV/0!</v>
      </c>
      <c r="D25" s="367" t="e">
        <f>VLOOKUP(B25,Orçamento!$D$14:$I$306,2,FALSE)*Orçamento!$F$308</f>
        <v>#VALUE!</v>
      </c>
      <c r="E25" s="141">
        <v>0</v>
      </c>
      <c r="F25" s="106">
        <v>0</v>
      </c>
      <c r="G25" s="107">
        <v>0</v>
      </c>
      <c r="H25" s="107">
        <v>0</v>
      </c>
      <c r="I25" s="107">
        <v>0</v>
      </c>
      <c r="J25" s="107">
        <v>0</v>
      </c>
      <c r="K25" s="107">
        <v>0</v>
      </c>
      <c r="L25" s="106">
        <v>0</v>
      </c>
      <c r="M25" s="106">
        <v>0</v>
      </c>
      <c r="N25" s="134">
        <f>SUM(E25:M25)</f>
        <v>0</v>
      </c>
    </row>
    <row r="26" spans="1:14" ht="13.5" customHeight="1">
      <c r="A26" s="382"/>
      <c r="B26" s="375"/>
      <c r="C26" s="370"/>
      <c r="D26" s="368"/>
      <c r="E26" s="139" t="e">
        <f aca="true" t="shared" si="4" ref="E26:M26">E25*$D$25</f>
        <v>#VALUE!</v>
      </c>
      <c r="F26" s="135" t="e">
        <f t="shared" si="4"/>
        <v>#VALUE!</v>
      </c>
      <c r="G26" s="135" t="e">
        <f>G25*$D$25</f>
        <v>#VALUE!</v>
      </c>
      <c r="H26" s="135" t="e">
        <f t="shared" si="4"/>
        <v>#VALUE!</v>
      </c>
      <c r="I26" s="135" t="e">
        <f>I25*$D$25</f>
        <v>#VALUE!</v>
      </c>
      <c r="J26" s="135" t="e">
        <f>J25*$D$25</f>
        <v>#VALUE!</v>
      </c>
      <c r="K26" s="135" t="e">
        <f t="shared" si="4"/>
        <v>#VALUE!</v>
      </c>
      <c r="L26" s="135" t="e">
        <f t="shared" si="4"/>
        <v>#VALUE!</v>
      </c>
      <c r="M26" s="135" t="e">
        <f t="shared" si="4"/>
        <v>#VALUE!</v>
      </c>
      <c r="N26" s="134"/>
    </row>
    <row r="27" spans="1:14" ht="23.25" customHeight="1">
      <c r="A27" s="381">
        <f>Orçamento!A103</f>
        <v>6</v>
      </c>
      <c r="B27" s="374" t="str">
        <f>Orçamento!D103</f>
        <v>ELEMENTOS METÁLICOS / COMPONENTES ESPECIAIS</v>
      </c>
      <c r="C27" s="369" t="e">
        <f>VLOOKUP(B27,Orçamento!$D$14:$I$306,6,FALSE)</f>
        <v>#DIV/0!</v>
      </c>
      <c r="D27" s="367" t="e">
        <f>VLOOKUP(B27,Orçamento!$D$14:$I$306,2,FALSE)*Orçamento!$F$308</f>
        <v>#VALUE!</v>
      </c>
      <c r="E27" s="141">
        <v>0</v>
      </c>
      <c r="F27" s="106">
        <v>0</v>
      </c>
      <c r="G27" s="107">
        <v>0</v>
      </c>
      <c r="H27" s="107">
        <v>0</v>
      </c>
      <c r="I27" s="107">
        <v>0</v>
      </c>
      <c r="J27" s="107">
        <v>0</v>
      </c>
      <c r="K27" s="107">
        <v>0</v>
      </c>
      <c r="L27" s="106">
        <v>0</v>
      </c>
      <c r="M27" s="106">
        <v>0</v>
      </c>
      <c r="N27" s="134">
        <f>SUM(E27:M27)</f>
        <v>0</v>
      </c>
    </row>
    <row r="28" spans="1:14" ht="13.5" customHeight="1">
      <c r="A28" s="382"/>
      <c r="B28" s="375"/>
      <c r="C28" s="370"/>
      <c r="D28" s="368"/>
      <c r="E28" s="139" t="e">
        <f aca="true" t="shared" si="5" ref="E28:M28">E27*$D$27</f>
        <v>#VALUE!</v>
      </c>
      <c r="F28" s="135" t="e">
        <f t="shared" si="5"/>
        <v>#VALUE!</v>
      </c>
      <c r="G28" s="135" t="e">
        <f>G27*$D$27</f>
        <v>#VALUE!</v>
      </c>
      <c r="H28" s="135" t="e">
        <f t="shared" si="5"/>
        <v>#VALUE!</v>
      </c>
      <c r="I28" s="135" t="e">
        <f>I27*$D$27</f>
        <v>#VALUE!</v>
      </c>
      <c r="J28" s="135" t="e">
        <f>J27*$D$27</f>
        <v>#VALUE!</v>
      </c>
      <c r="K28" s="135" t="e">
        <f t="shared" si="5"/>
        <v>#VALUE!</v>
      </c>
      <c r="L28" s="135" t="e">
        <f t="shared" si="5"/>
        <v>#VALUE!</v>
      </c>
      <c r="M28" s="135" t="e">
        <f t="shared" si="5"/>
        <v>#VALUE!</v>
      </c>
      <c r="N28" s="134"/>
    </row>
    <row r="29" spans="1:14" ht="23.25" customHeight="1">
      <c r="A29" s="381">
        <f>Orçamento!A123</f>
        <v>7</v>
      </c>
      <c r="B29" s="374" t="str">
        <f>Orçamento!D123</f>
        <v>TAMPOS E BANCADAS</v>
      </c>
      <c r="C29" s="369" t="e">
        <f>VLOOKUP(B29,Orçamento!$D$14:$I$306,6,FALSE)</f>
        <v>#DIV/0!</v>
      </c>
      <c r="D29" s="367" t="e">
        <f>VLOOKUP(B29,Orçamento!$D$14:$I$306,2,FALSE)*Orçamento!$F$308</f>
        <v>#VALUE!</v>
      </c>
      <c r="E29" s="141">
        <v>0</v>
      </c>
      <c r="F29" s="106">
        <v>0</v>
      </c>
      <c r="G29" s="107">
        <v>0</v>
      </c>
      <c r="H29" s="107">
        <v>0</v>
      </c>
      <c r="I29" s="107">
        <v>0</v>
      </c>
      <c r="J29" s="107">
        <v>0</v>
      </c>
      <c r="K29" s="107">
        <v>0</v>
      </c>
      <c r="L29" s="106">
        <v>0</v>
      </c>
      <c r="M29" s="106">
        <v>0</v>
      </c>
      <c r="N29" s="134">
        <f>SUM(E29:M29)</f>
        <v>0</v>
      </c>
    </row>
    <row r="30" spans="1:14" ht="13.5" customHeight="1">
      <c r="A30" s="382"/>
      <c r="B30" s="375"/>
      <c r="C30" s="370"/>
      <c r="D30" s="368"/>
      <c r="E30" s="139" t="e">
        <f aca="true" t="shared" si="6" ref="E30:M30">E29*$D$29</f>
        <v>#VALUE!</v>
      </c>
      <c r="F30" s="135" t="e">
        <f t="shared" si="6"/>
        <v>#VALUE!</v>
      </c>
      <c r="G30" s="135" t="e">
        <f>G29*$D$29</f>
        <v>#VALUE!</v>
      </c>
      <c r="H30" s="135" t="e">
        <f t="shared" si="6"/>
        <v>#VALUE!</v>
      </c>
      <c r="I30" s="135" t="e">
        <f>I29*$D$29</f>
        <v>#VALUE!</v>
      </c>
      <c r="J30" s="135" t="e">
        <f>J29*$D$29</f>
        <v>#VALUE!</v>
      </c>
      <c r="K30" s="135" t="e">
        <f t="shared" si="6"/>
        <v>#VALUE!</v>
      </c>
      <c r="L30" s="135" t="e">
        <f t="shared" si="6"/>
        <v>#VALUE!</v>
      </c>
      <c r="M30" s="135" t="e">
        <f t="shared" si="6"/>
        <v>#VALUE!</v>
      </c>
      <c r="N30" s="134"/>
    </row>
    <row r="31" spans="1:14" ht="23.25" customHeight="1">
      <c r="A31" s="381">
        <f>Orçamento!A130</f>
        <v>8</v>
      </c>
      <c r="B31" s="374" t="str">
        <f>Orçamento!D130</f>
        <v>IMPERMEABILIZALÇÃO</v>
      </c>
      <c r="C31" s="369" t="e">
        <f>VLOOKUP(B31,Orçamento!$D$14:$I$306,6,FALSE)</f>
        <v>#DIV/0!</v>
      </c>
      <c r="D31" s="367" t="e">
        <f>VLOOKUP(B31,Orçamento!$D$14:$I$306,2,FALSE)*Orçamento!$F$308</f>
        <v>#VALUE!</v>
      </c>
      <c r="E31" s="141">
        <v>0</v>
      </c>
      <c r="F31" s="106">
        <v>0</v>
      </c>
      <c r="G31" s="107">
        <v>0</v>
      </c>
      <c r="H31" s="107">
        <v>0</v>
      </c>
      <c r="I31" s="107">
        <v>0</v>
      </c>
      <c r="J31" s="107">
        <v>0</v>
      </c>
      <c r="K31" s="107">
        <v>0</v>
      </c>
      <c r="L31" s="106">
        <v>0</v>
      </c>
      <c r="M31" s="106">
        <v>0</v>
      </c>
      <c r="N31" s="134">
        <f>SUM(E31:M31)</f>
        <v>0</v>
      </c>
    </row>
    <row r="32" spans="1:14" ht="13.5" customHeight="1">
      <c r="A32" s="382"/>
      <c r="B32" s="375"/>
      <c r="C32" s="370"/>
      <c r="D32" s="368"/>
      <c r="E32" s="139" t="e">
        <f aca="true" t="shared" si="7" ref="E32:M32">E31*$D$31</f>
        <v>#VALUE!</v>
      </c>
      <c r="F32" s="135" t="e">
        <f t="shared" si="7"/>
        <v>#VALUE!</v>
      </c>
      <c r="G32" s="135" t="e">
        <f>G31*$D$31</f>
        <v>#VALUE!</v>
      </c>
      <c r="H32" s="135" t="e">
        <f t="shared" si="7"/>
        <v>#VALUE!</v>
      </c>
      <c r="I32" s="135" t="e">
        <f>I31*$D$31</f>
        <v>#VALUE!</v>
      </c>
      <c r="J32" s="135" t="e">
        <f>J31*$D$31</f>
        <v>#VALUE!</v>
      </c>
      <c r="K32" s="135" t="e">
        <f t="shared" si="7"/>
        <v>#VALUE!</v>
      </c>
      <c r="L32" s="135" t="e">
        <f t="shared" si="7"/>
        <v>#VALUE!</v>
      </c>
      <c r="M32" s="135" t="e">
        <f t="shared" si="7"/>
        <v>#VALUE!</v>
      </c>
      <c r="N32" s="134"/>
    </row>
    <row r="33" spans="1:14" ht="23.25" customHeight="1">
      <c r="A33" s="381">
        <f>Orçamento!A134</f>
        <v>9</v>
      </c>
      <c r="B33" s="374" t="str">
        <f>Orçamento!D134</f>
        <v>INSTALAÇÃO HIDRÁULICA</v>
      </c>
      <c r="C33" s="369" t="e">
        <f>VLOOKUP(B33,Orçamento!$D$14:$I$306,6,FALSE)</f>
        <v>#DIV/0!</v>
      </c>
      <c r="D33" s="367" t="e">
        <f>VLOOKUP(B33,Orçamento!$D$14:$I$306,2,FALSE)*Orçamento!$F$308</f>
        <v>#VALUE!</v>
      </c>
      <c r="E33" s="141">
        <v>0</v>
      </c>
      <c r="F33" s="106">
        <v>0</v>
      </c>
      <c r="G33" s="107">
        <v>0</v>
      </c>
      <c r="H33" s="107">
        <v>0</v>
      </c>
      <c r="I33" s="107">
        <v>0</v>
      </c>
      <c r="J33" s="107">
        <v>0</v>
      </c>
      <c r="K33" s="107">
        <v>0</v>
      </c>
      <c r="L33" s="106">
        <v>0</v>
      </c>
      <c r="M33" s="106">
        <v>0</v>
      </c>
      <c r="N33" s="134">
        <f>SUM(E33:M33)</f>
        <v>0</v>
      </c>
    </row>
    <row r="34" spans="1:14" ht="13.5" customHeight="1">
      <c r="A34" s="382"/>
      <c r="B34" s="375"/>
      <c r="C34" s="370"/>
      <c r="D34" s="368"/>
      <c r="E34" s="139" t="e">
        <f aca="true" t="shared" si="8" ref="E34:M34">E33*$D$33</f>
        <v>#VALUE!</v>
      </c>
      <c r="F34" s="135" t="e">
        <f t="shared" si="8"/>
        <v>#VALUE!</v>
      </c>
      <c r="G34" s="135" t="e">
        <f>G33*$D$33</f>
        <v>#VALUE!</v>
      </c>
      <c r="H34" s="135" t="e">
        <f t="shared" si="8"/>
        <v>#VALUE!</v>
      </c>
      <c r="I34" s="135" t="e">
        <f>I33*$D$33</f>
        <v>#VALUE!</v>
      </c>
      <c r="J34" s="135" t="e">
        <f>J33*$D$33</f>
        <v>#VALUE!</v>
      </c>
      <c r="K34" s="135" t="e">
        <f t="shared" si="8"/>
        <v>#VALUE!</v>
      </c>
      <c r="L34" s="135" t="e">
        <f t="shared" si="8"/>
        <v>#VALUE!</v>
      </c>
      <c r="M34" s="135" t="e">
        <f t="shared" si="8"/>
        <v>#VALUE!</v>
      </c>
      <c r="N34" s="134"/>
    </row>
    <row r="35" spans="1:16" ht="23.25" customHeight="1">
      <c r="A35" s="381">
        <f>Orçamento!A169</f>
        <v>10</v>
      </c>
      <c r="B35" s="374" t="str">
        <f>Orçamento!D169</f>
        <v>INSTALAÇÃO ELÉTRICA</v>
      </c>
      <c r="C35" s="369" t="e">
        <f>VLOOKUP(B35,Orçamento!$D$14:$I$306,6,FALSE)</f>
        <v>#DIV/0!</v>
      </c>
      <c r="D35" s="367" t="e">
        <f>VLOOKUP(B35,Orçamento!$D$14:$I$306,2,FALSE)*Orçamento!$F$308</f>
        <v>#VALUE!</v>
      </c>
      <c r="E35" s="141">
        <v>0</v>
      </c>
      <c r="F35" s="106">
        <v>0</v>
      </c>
      <c r="G35" s="107">
        <v>0</v>
      </c>
      <c r="H35" s="107">
        <v>0</v>
      </c>
      <c r="I35" s="107">
        <v>0</v>
      </c>
      <c r="J35" s="107">
        <v>0</v>
      </c>
      <c r="K35" s="107">
        <v>0</v>
      </c>
      <c r="L35" s="106">
        <v>0</v>
      </c>
      <c r="M35" s="106">
        <v>0</v>
      </c>
      <c r="N35" s="134">
        <f>SUM(E35:M35)</f>
        <v>0</v>
      </c>
      <c r="P35" s="108"/>
    </row>
    <row r="36" spans="1:14" ht="13.5" customHeight="1">
      <c r="A36" s="382"/>
      <c r="B36" s="375"/>
      <c r="C36" s="370"/>
      <c r="D36" s="368"/>
      <c r="E36" s="139" t="e">
        <f aca="true" t="shared" si="9" ref="E36:M36">E35*$D$35</f>
        <v>#VALUE!</v>
      </c>
      <c r="F36" s="135" t="e">
        <f t="shared" si="9"/>
        <v>#VALUE!</v>
      </c>
      <c r="G36" s="135" t="e">
        <f>G35*$D$35</f>
        <v>#VALUE!</v>
      </c>
      <c r="H36" s="135" t="e">
        <f t="shared" si="9"/>
        <v>#VALUE!</v>
      </c>
      <c r="I36" s="135" t="e">
        <f>I35*$D$35</f>
        <v>#VALUE!</v>
      </c>
      <c r="J36" s="135" t="e">
        <f>J35*$D$35</f>
        <v>#VALUE!</v>
      </c>
      <c r="K36" s="135" t="e">
        <f t="shared" si="9"/>
        <v>#VALUE!</v>
      </c>
      <c r="L36" s="135" t="e">
        <f t="shared" si="9"/>
        <v>#VALUE!</v>
      </c>
      <c r="M36" s="135" t="e">
        <f t="shared" si="9"/>
        <v>#VALUE!</v>
      </c>
      <c r="N36" s="134"/>
    </row>
    <row r="37" spans="1:14" ht="23.25" customHeight="1">
      <c r="A37" s="381">
        <f>Orçamento!A245</f>
        <v>11</v>
      </c>
      <c r="B37" s="374" t="str">
        <f>Orçamento!D245</f>
        <v>FORRO</v>
      </c>
      <c r="C37" s="369" t="e">
        <f>VLOOKUP(B37,Orçamento!$D$14:$I$306,6,FALSE)</f>
        <v>#DIV/0!</v>
      </c>
      <c r="D37" s="367" t="e">
        <f>VLOOKUP(B37,Orçamento!$D$14:$I$306,2,FALSE)*Orçamento!$F$308</f>
        <v>#VALUE!</v>
      </c>
      <c r="E37" s="141">
        <v>0</v>
      </c>
      <c r="F37" s="106">
        <v>0</v>
      </c>
      <c r="G37" s="107">
        <v>0</v>
      </c>
      <c r="H37" s="107">
        <v>0</v>
      </c>
      <c r="I37" s="107">
        <v>0</v>
      </c>
      <c r="J37" s="107">
        <v>0</v>
      </c>
      <c r="K37" s="107">
        <v>0</v>
      </c>
      <c r="L37" s="106">
        <v>0</v>
      </c>
      <c r="M37" s="106">
        <v>0</v>
      </c>
      <c r="N37" s="134">
        <f>SUM(E37:M37)</f>
        <v>0</v>
      </c>
    </row>
    <row r="38" spans="1:14" ht="13.5" customHeight="1">
      <c r="A38" s="382"/>
      <c r="B38" s="375"/>
      <c r="C38" s="370"/>
      <c r="D38" s="368"/>
      <c r="E38" s="139" t="e">
        <f aca="true" t="shared" si="10" ref="E38:M38">E37*$D$37</f>
        <v>#VALUE!</v>
      </c>
      <c r="F38" s="135" t="e">
        <f t="shared" si="10"/>
        <v>#VALUE!</v>
      </c>
      <c r="G38" s="135" t="e">
        <f>G37*$D$37</f>
        <v>#VALUE!</v>
      </c>
      <c r="H38" s="135" t="e">
        <f t="shared" si="10"/>
        <v>#VALUE!</v>
      </c>
      <c r="I38" s="135" t="e">
        <f>I37*$D$37</f>
        <v>#VALUE!</v>
      </c>
      <c r="J38" s="135" t="e">
        <f>J37*$D$37</f>
        <v>#VALUE!</v>
      </c>
      <c r="K38" s="135" t="e">
        <f t="shared" si="10"/>
        <v>#VALUE!</v>
      </c>
      <c r="L38" s="135" t="e">
        <f t="shared" si="10"/>
        <v>#VALUE!</v>
      </c>
      <c r="M38" s="135" t="e">
        <f t="shared" si="10"/>
        <v>#VALUE!</v>
      </c>
      <c r="N38" s="134"/>
    </row>
    <row r="39" spans="1:14" ht="23.25" customHeight="1">
      <c r="A39" s="381">
        <f>Orçamento!A250</f>
        <v>12</v>
      </c>
      <c r="B39" s="374" t="str">
        <f>Orçamento!D250</f>
        <v>REVESTIMENTO DE PAREDE</v>
      </c>
      <c r="C39" s="369" t="e">
        <f>VLOOKUP(B39,Orçamento!$D$14:$I$306,6,FALSE)</f>
        <v>#DIV/0!</v>
      </c>
      <c r="D39" s="367" t="e">
        <f>VLOOKUP(B39,Orçamento!$D$14:$I$306,2,FALSE)*Orçamento!$F$308</f>
        <v>#VALUE!</v>
      </c>
      <c r="E39" s="141">
        <v>0</v>
      </c>
      <c r="F39" s="106">
        <v>0</v>
      </c>
      <c r="G39" s="107">
        <v>0</v>
      </c>
      <c r="H39" s="107">
        <v>0</v>
      </c>
      <c r="I39" s="107">
        <v>0</v>
      </c>
      <c r="J39" s="107">
        <v>0</v>
      </c>
      <c r="K39" s="107">
        <v>0</v>
      </c>
      <c r="L39" s="106">
        <v>0</v>
      </c>
      <c r="M39" s="106">
        <v>0</v>
      </c>
      <c r="N39" s="134">
        <f>SUM(E39:M39)</f>
        <v>0</v>
      </c>
    </row>
    <row r="40" spans="1:14" ht="13.5" customHeight="1">
      <c r="A40" s="382"/>
      <c r="B40" s="375"/>
      <c r="C40" s="370"/>
      <c r="D40" s="368"/>
      <c r="E40" s="139" t="e">
        <f aca="true" t="shared" si="11" ref="E40:M40">E39*$D$39</f>
        <v>#VALUE!</v>
      </c>
      <c r="F40" s="135" t="e">
        <f t="shared" si="11"/>
        <v>#VALUE!</v>
      </c>
      <c r="G40" s="135" t="e">
        <f>G39*$D$39</f>
        <v>#VALUE!</v>
      </c>
      <c r="H40" s="135" t="e">
        <f t="shared" si="11"/>
        <v>#VALUE!</v>
      </c>
      <c r="I40" s="135" t="e">
        <f>I39*$D$39</f>
        <v>#VALUE!</v>
      </c>
      <c r="J40" s="135" t="e">
        <f>J39*$D$39</f>
        <v>#VALUE!</v>
      </c>
      <c r="K40" s="135" t="e">
        <f t="shared" si="11"/>
        <v>#VALUE!</v>
      </c>
      <c r="L40" s="135" t="e">
        <f t="shared" si="11"/>
        <v>#VALUE!</v>
      </c>
      <c r="M40" s="135" t="e">
        <f t="shared" si="11"/>
        <v>#VALUE!</v>
      </c>
      <c r="N40" s="134"/>
    </row>
    <row r="41" spans="1:14" ht="23.25" customHeight="1">
      <c r="A41" s="381">
        <f>Orçamento!A259</f>
        <v>13</v>
      </c>
      <c r="B41" s="374" t="str">
        <f>Orçamento!D259</f>
        <v>PISOS / SOLEIRAS </v>
      </c>
      <c r="C41" s="369" t="e">
        <f>VLOOKUP(B41,Orçamento!$D$14:$I$306,6,FALSE)</f>
        <v>#DIV/0!</v>
      </c>
      <c r="D41" s="367" t="e">
        <f>VLOOKUP(B41,Orçamento!$D$14:$I$306,2,FALSE)*Orçamento!$F$308</f>
        <v>#VALUE!</v>
      </c>
      <c r="E41" s="141">
        <v>0</v>
      </c>
      <c r="F41" s="106">
        <v>0</v>
      </c>
      <c r="G41" s="107">
        <v>0</v>
      </c>
      <c r="H41" s="107">
        <v>0</v>
      </c>
      <c r="I41" s="107">
        <v>0</v>
      </c>
      <c r="J41" s="107">
        <v>0</v>
      </c>
      <c r="K41" s="107">
        <v>0</v>
      </c>
      <c r="L41" s="106">
        <v>0</v>
      </c>
      <c r="M41" s="106">
        <v>0</v>
      </c>
      <c r="N41" s="134">
        <f>SUM(E41:M41)</f>
        <v>0</v>
      </c>
    </row>
    <row r="42" spans="1:14" ht="13.5" customHeight="1">
      <c r="A42" s="382"/>
      <c r="B42" s="375"/>
      <c r="C42" s="370"/>
      <c r="D42" s="368"/>
      <c r="E42" s="139" t="e">
        <f aca="true" t="shared" si="12" ref="E42:M42">E41*$D$41</f>
        <v>#VALUE!</v>
      </c>
      <c r="F42" s="135" t="e">
        <f t="shared" si="12"/>
        <v>#VALUE!</v>
      </c>
      <c r="G42" s="135" t="e">
        <f>G41*$D$41</f>
        <v>#VALUE!</v>
      </c>
      <c r="H42" s="135" t="e">
        <f t="shared" si="12"/>
        <v>#VALUE!</v>
      </c>
      <c r="I42" s="135" t="e">
        <f>I41*$D$41</f>
        <v>#VALUE!</v>
      </c>
      <c r="J42" s="135" t="e">
        <f>J41*$D$41</f>
        <v>#VALUE!</v>
      </c>
      <c r="K42" s="135" t="e">
        <f t="shared" si="12"/>
        <v>#VALUE!</v>
      </c>
      <c r="L42" s="135" t="e">
        <f t="shared" si="12"/>
        <v>#VALUE!</v>
      </c>
      <c r="M42" s="135" t="e">
        <f t="shared" si="12"/>
        <v>#VALUE!</v>
      </c>
      <c r="N42" s="134"/>
    </row>
    <row r="43" spans="1:14" ht="23.25" customHeight="1">
      <c r="A43" s="381">
        <f>Orçamento!A266</f>
        <v>14</v>
      </c>
      <c r="B43" s="374" t="str">
        <f>Orçamento!D266</f>
        <v>PINTURAS</v>
      </c>
      <c r="C43" s="369" t="e">
        <f>VLOOKUP(B43,Orçamento!$D$14:$I$306,6,FALSE)</f>
        <v>#DIV/0!</v>
      </c>
      <c r="D43" s="367" t="e">
        <f>VLOOKUP(B43,Orçamento!$D$14:$I$306,2,FALSE)*Orçamento!$F$308</f>
        <v>#VALUE!</v>
      </c>
      <c r="E43" s="141">
        <v>0</v>
      </c>
      <c r="F43" s="106">
        <v>0</v>
      </c>
      <c r="G43" s="107">
        <v>0</v>
      </c>
      <c r="H43" s="107">
        <v>0</v>
      </c>
      <c r="I43" s="107">
        <v>0</v>
      </c>
      <c r="J43" s="107">
        <v>0</v>
      </c>
      <c r="K43" s="107">
        <v>0</v>
      </c>
      <c r="L43" s="106">
        <v>0</v>
      </c>
      <c r="M43" s="106">
        <v>0</v>
      </c>
      <c r="N43" s="134">
        <f>SUM(E43:M43)</f>
        <v>0</v>
      </c>
    </row>
    <row r="44" spans="1:14" ht="13.5" customHeight="1">
      <c r="A44" s="382"/>
      <c r="B44" s="375"/>
      <c r="C44" s="370"/>
      <c r="D44" s="368"/>
      <c r="E44" s="139" t="e">
        <f aca="true" t="shared" si="13" ref="E44:M44">E43*$D$43</f>
        <v>#VALUE!</v>
      </c>
      <c r="F44" s="135" t="e">
        <f t="shared" si="13"/>
        <v>#VALUE!</v>
      </c>
      <c r="G44" s="135" t="e">
        <f>G43*$D$43</f>
        <v>#VALUE!</v>
      </c>
      <c r="H44" s="135" t="e">
        <f t="shared" si="13"/>
        <v>#VALUE!</v>
      </c>
      <c r="I44" s="135" t="e">
        <f>I43*$D$43</f>
        <v>#VALUE!</v>
      </c>
      <c r="J44" s="135" t="e">
        <f>J43*$D$43</f>
        <v>#VALUE!</v>
      </c>
      <c r="K44" s="135" t="e">
        <f t="shared" si="13"/>
        <v>#VALUE!</v>
      </c>
      <c r="L44" s="135" t="e">
        <f t="shared" si="13"/>
        <v>#VALUE!</v>
      </c>
      <c r="M44" s="135" t="e">
        <f t="shared" si="13"/>
        <v>#VALUE!</v>
      </c>
      <c r="N44" s="134"/>
    </row>
    <row r="45" spans="1:14" ht="23.25" customHeight="1">
      <c r="A45" s="381">
        <f>Orçamento!A280</f>
        <v>15</v>
      </c>
      <c r="B45" s="374" t="str">
        <f>Orçamento!D280</f>
        <v>SINALIZAÇÃO</v>
      </c>
      <c r="C45" s="369" t="e">
        <f>VLOOKUP(B45,Orçamento!$D$14:$I$306,6,FALSE)</f>
        <v>#DIV/0!</v>
      </c>
      <c r="D45" s="367" t="e">
        <f>VLOOKUP(B45,Orçamento!$D$14:$I$306,2,FALSE)*Orçamento!$F$308</f>
        <v>#VALUE!</v>
      </c>
      <c r="E45" s="141">
        <v>0</v>
      </c>
      <c r="F45" s="106">
        <v>0</v>
      </c>
      <c r="G45" s="107">
        <f>Orçamento!H280</f>
        <v>0</v>
      </c>
      <c r="H45" s="107">
        <v>0</v>
      </c>
      <c r="I45" s="107">
        <v>0</v>
      </c>
      <c r="J45" s="107">
        <v>0</v>
      </c>
      <c r="K45" s="107">
        <v>0</v>
      </c>
      <c r="L45" s="106">
        <v>0</v>
      </c>
      <c r="M45" s="106">
        <v>0</v>
      </c>
      <c r="N45" s="134">
        <f>SUM(E45:M45)</f>
        <v>0</v>
      </c>
    </row>
    <row r="46" spans="1:14" ht="13.5" customHeight="1">
      <c r="A46" s="382"/>
      <c r="B46" s="375"/>
      <c r="C46" s="371"/>
      <c r="D46" s="372"/>
      <c r="E46" s="139" t="e">
        <f aca="true" t="shared" si="14" ref="E46:M46">E45*$D$45</f>
        <v>#VALUE!</v>
      </c>
      <c r="F46" s="135" t="e">
        <f t="shared" si="14"/>
        <v>#VALUE!</v>
      </c>
      <c r="G46" s="135" t="e">
        <f>G45*$D$45</f>
        <v>#VALUE!</v>
      </c>
      <c r="H46" s="135" t="e">
        <f t="shared" si="14"/>
        <v>#VALUE!</v>
      </c>
      <c r="I46" s="135" t="e">
        <f>I45*$D$45</f>
        <v>#VALUE!</v>
      </c>
      <c r="J46" s="135" t="e">
        <f>J45*$D$45</f>
        <v>#VALUE!</v>
      </c>
      <c r="K46" s="135" t="e">
        <f t="shared" si="14"/>
        <v>#VALUE!</v>
      </c>
      <c r="L46" s="135" t="e">
        <f t="shared" si="14"/>
        <v>#VALUE!</v>
      </c>
      <c r="M46" s="135" t="e">
        <f t="shared" si="14"/>
        <v>#VALUE!</v>
      </c>
      <c r="N46" s="134"/>
    </row>
    <row r="47" spans="1:14" ht="23.25" customHeight="1">
      <c r="A47" s="381">
        <f>Orçamento!A289</f>
        <v>16</v>
      </c>
      <c r="B47" s="374" t="str">
        <f>Orçamento!D289</f>
        <v>SERVIÇOS COMPLEMENTARES</v>
      </c>
      <c r="C47" s="369" t="e">
        <f>VLOOKUP(B47,Orçamento!$D$14:$I$306,6,FALSE)</f>
        <v>#DIV/0!</v>
      </c>
      <c r="D47" s="363" t="e">
        <f>VLOOKUP(B47,Orçamento!$D$14:$I$306,2,FALSE)*Orçamento!$F$308</f>
        <v>#VALUE!</v>
      </c>
      <c r="E47" s="141">
        <v>0</v>
      </c>
      <c r="F47" s="106">
        <v>0</v>
      </c>
      <c r="G47" s="107">
        <v>0</v>
      </c>
      <c r="H47" s="107">
        <v>0</v>
      </c>
      <c r="I47" s="107">
        <v>0</v>
      </c>
      <c r="J47" s="107">
        <v>0</v>
      </c>
      <c r="K47" s="107">
        <v>0</v>
      </c>
      <c r="L47" s="106">
        <v>0</v>
      </c>
      <c r="M47" s="106">
        <v>0</v>
      </c>
      <c r="N47" s="134">
        <f>SUM(E47:M47)</f>
        <v>0</v>
      </c>
    </row>
    <row r="48" spans="1:14" ht="13.5" customHeight="1" thickBot="1">
      <c r="A48" s="383"/>
      <c r="B48" s="376"/>
      <c r="C48" s="380"/>
      <c r="D48" s="364"/>
      <c r="E48" s="139" t="e">
        <f aca="true" t="shared" si="15" ref="E48:M48">E47*$D$47</f>
        <v>#VALUE!</v>
      </c>
      <c r="F48" s="135" t="e">
        <f t="shared" si="15"/>
        <v>#VALUE!</v>
      </c>
      <c r="G48" s="135" t="e">
        <f>G47*$D$47</f>
        <v>#VALUE!</v>
      </c>
      <c r="H48" s="135" t="e">
        <f t="shared" si="15"/>
        <v>#VALUE!</v>
      </c>
      <c r="I48" s="135" t="e">
        <f>I47*$D$47</f>
        <v>#VALUE!</v>
      </c>
      <c r="J48" s="135" t="e">
        <f>J47*$D$47</f>
        <v>#VALUE!</v>
      </c>
      <c r="K48" s="135" t="e">
        <f t="shared" si="15"/>
        <v>#VALUE!</v>
      </c>
      <c r="L48" s="135" t="e">
        <f t="shared" si="15"/>
        <v>#VALUE!</v>
      </c>
      <c r="M48" s="135" t="e">
        <f t="shared" si="15"/>
        <v>#VALUE!</v>
      </c>
      <c r="N48" s="134"/>
    </row>
    <row r="49" spans="1:15" s="109" customFormat="1" ht="12" customHeight="1" thickBot="1">
      <c r="A49" s="136"/>
      <c r="B49" s="137"/>
      <c r="C49" s="138"/>
      <c r="D49" s="138"/>
      <c r="E49" s="138"/>
      <c r="F49" s="138"/>
      <c r="G49" s="138"/>
      <c r="H49" s="138"/>
      <c r="I49" s="138"/>
      <c r="J49" s="138"/>
      <c r="K49" s="138"/>
      <c r="L49" s="138"/>
      <c r="M49" s="138"/>
      <c r="N49" s="133"/>
      <c r="O49" s="103"/>
    </row>
    <row r="50" spans="1:14" ht="9.75" customHeight="1" thickBot="1">
      <c r="A50" s="395"/>
      <c r="B50" s="401" t="s">
        <v>118</v>
      </c>
      <c r="C50" s="396" t="e">
        <f>SUM(C17:C47)</f>
        <v>#DIV/0!</v>
      </c>
      <c r="D50" s="388" t="e">
        <f>SUM(D17:D47)</f>
        <v>#VALUE!</v>
      </c>
      <c r="E50" s="399" t="e">
        <f>SUMPRODUCT(E18+E20+E22+E24+E26+E28+E30+E32+E34+E36+E38+E40+E42+E44+E46+E48)</f>
        <v>#VALUE!</v>
      </c>
      <c r="F50" s="399" t="e">
        <f aca="true" t="shared" si="16" ref="F50:M50">SUMPRODUCT(F18+F20+F22+F24+F26+F28+F30+F32+F34+F36+F38+F40+F42+F44+F46+F48)</f>
        <v>#VALUE!</v>
      </c>
      <c r="G50" s="399" t="e">
        <f t="shared" si="16"/>
        <v>#VALUE!</v>
      </c>
      <c r="H50" s="399" t="e">
        <f t="shared" si="16"/>
        <v>#VALUE!</v>
      </c>
      <c r="I50" s="399" t="e">
        <f t="shared" si="16"/>
        <v>#VALUE!</v>
      </c>
      <c r="J50" s="399" t="e">
        <f t="shared" si="16"/>
        <v>#VALUE!</v>
      </c>
      <c r="K50" s="399" t="e">
        <f t="shared" si="16"/>
        <v>#VALUE!</v>
      </c>
      <c r="L50" s="399" t="e">
        <f t="shared" si="16"/>
        <v>#VALUE!</v>
      </c>
      <c r="M50" s="399" t="e">
        <f t="shared" si="16"/>
        <v>#VALUE!</v>
      </c>
      <c r="N50" s="133"/>
    </row>
    <row r="51" spans="1:14" ht="9.75" customHeight="1" thickBot="1">
      <c r="A51" s="395"/>
      <c r="B51" s="401"/>
      <c r="C51" s="396"/>
      <c r="D51" s="388"/>
      <c r="E51" s="399"/>
      <c r="F51" s="399"/>
      <c r="G51" s="399"/>
      <c r="H51" s="399"/>
      <c r="I51" s="399"/>
      <c r="J51" s="399"/>
      <c r="K51" s="399"/>
      <c r="L51" s="399"/>
      <c r="M51" s="399"/>
      <c r="N51" s="133"/>
    </row>
    <row r="52" spans="1:14" ht="9.75" customHeight="1" thickBot="1">
      <c r="A52" s="395"/>
      <c r="B52" s="401"/>
      <c r="C52" s="396"/>
      <c r="D52" s="388"/>
      <c r="E52" s="399"/>
      <c r="F52" s="399"/>
      <c r="G52" s="399"/>
      <c r="H52" s="399"/>
      <c r="I52" s="399"/>
      <c r="J52" s="399"/>
      <c r="K52" s="399"/>
      <c r="L52" s="399"/>
      <c r="M52" s="399"/>
      <c r="N52" s="133"/>
    </row>
    <row r="53" spans="1:14" ht="13.5" customHeight="1" thickBot="1">
      <c r="A53" s="389"/>
      <c r="B53" s="391" t="s">
        <v>119</v>
      </c>
      <c r="C53" s="402" t="e">
        <f>D53/D50</f>
        <v>#VALUE!</v>
      </c>
      <c r="D53" s="397" t="e">
        <f>SUM(E50:M52)</f>
        <v>#VALUE!</v>
      </c>
      <c r="E53" s="386" t="e">
        <f>A53+E50</f>
        <v>#VALUE!</v>
      </c>
      <c r="F53" s="386" t="e">
        <f>E53+F50</f>
        <v>#VALUE!</v>
      </c>
      <c r="G53" s="386" t="e">
        <f aca="true" t="shared" si="17" ref="G53:M53">F53+G50</f>
        <v>#VALUE!</v>
      </c>
      <c r="H53" s="386" t="e">
        <f t="shared" si="17"/>
        <v>#VALUE!</v>
      </c>
      <c r="I53" s="386" t="e">
        <f t="shared" si="17"/>
        <v>#VALUE!</v>
      </c>
      <c r="J53" s="386" t="e">
        <f t="shared" si="17"/>
        <v>#VALUE!</v>
      </c>
      <c r="K53" s="386" t="e">
        <f t="shared" si="17"/>
        <v>#VALUE!</v>
      </c>
      <c r="L53" s="386" t="e">
        <f t="shared" si="17"/>
        <v>#VALUE!</v>
      </c>
      <c r="M53" s="386" t="e">
        <f t="shared" si="17"/>
        <v>#VALUE!</v>
      </c>
      <c r="N53" s="133"/>
    </row>
    <row r="54" spans="1:14" ht="13.5" customHeight="1" thickBot="1">
      <c r="A54" s="389"/>
      <c r="B54" s="391"/>
      <c r="C54" s="402"/>
      <c r="D54" s="397"/>
      <c r="E54" s="386"/>
      <c r="F54" s="386"/>
      <c r="G54" s="386"/>
      <c r="H54" s="386"/>
      <c r="I54" s="386"/>
      <c r="J54" s="386"/>
      <c r="K54" s="386"/>
      <c r="L54" s="386"/>
      <c r="M54" s="386"/>
      <c r="N54" s="133"/>
    </row>
    <row r="55" spans="1:14" ht="13.5" customHeight="1" thickBot="1">
      <c r="A55" s="390"/>
      <c r="B55" s="392"/>
      <c r="C55" s="403"/>
      <c r="D55" s="398"/>
      <c r="E55" s="387"/>
      <c r="F55" s="387"/>
      <c r="G55" s="387"/>
      <c r="H55" s="387"/>
      <c r="I55" s="387"/>
      <c r="J55" s="387"/>
      <c r="K55" s="387"/>
      <c r="L55" s="387"/>
      <c r="M55" s="387"/>
      <c r="N55" s="133"/>
    </row>
    <row r="56" spans="1:11" ht="12.75">
      <c r="A56" s="110"/>
      <c r="B56" s="110"/>
      <c r="C56" s="110"/>
      <c r="D56" s="110"/>
      <c r="G56" s="110"/>
      <c r="H56" s="110"/>
      <c r="I56" s="110"/>
      <c r="J56" s="110"/>
      <c r="K56" s="110"/>
    </row>
    <row r="57" spans="1:11" ht="12.75">
      <c r="A57" s="110"/>
      <c r="B57" s="110"/>
      <c r="C57" s="110"/>
      <c r="D57" s="110"/>
      <c r="G57" s="110"/>
      <c r="H57" s="110"/>
      <c r="I57" s="110"/>
      <c r="J57" s="110"/>
      <c r="K57" s="110"/>
    </row>
    <row r="58" ht="12.75" customHeight="1">
      <c r="D58" s="103"/>
    </row>
    <row r="59" ht="12.75">
      <c r="D59" s="103"/>
    </row>
    <row r="60" ht="12.75">
      <c r="B60" s="111"/>
    </row>
    <row r="61" ht="12.75">
      <c r="B61" s="111"/>
    </row>
    <row r="62" spans="2:11" ht="12.75" customHeight="1">
      <c r="B62" s="43"/>
      <c r="C62" s="49"/>
      <c r="D62" s="49"/>
      <c r="G62" s="49"/>
      <c r="H62" s="49"/>
      <c r="I62" s="49"/>
      <c r="J62" s="49"/>
      <c r="K62" s="49"/>
    </row>
    <row r="63" spans="2:11" ht="15.75">
      <c r="B63" s="112"/>
      <c r="C63" s="113"/>
      <c r="D63" s="113"/>
      <c r="G63" s="113"/>
      <c r="H63" s="113"/>
      <c r="I63" s="113"/>
      <c r="J63" s="113"/>
      <c r="K63" s="113"/>
    </row>
    <row r="64" spans="2:11" ht="12.75" customHeight="1">
      <c r="B64" s="53"/>
      <c r="C64" s="114"/>
      <c r="D64" s="114"/>
      <c r="G64" s="114"/>
      <c r="H64" s="114"/>
      <c r="I64" s="114"/>
      <c r="J64" s="114"/>
      <c r="K64" s="114"/>
    </row>
    <row r="65" spans="2:11" ht="12.75" customHeight="1">
      <c r="B65" s="53"/>
      <c r="C65" s="115"/>
      <c r="D65" s="115"/>
      <c r="G65" s="115"/>
      <c r="H65" s="115"/>
      <c r="I65" s="115"/>
      <c r="J65" s="115"/>
      <c r="K65" s="115"/>
    </row>
    <row r="66" spans="2:11" ht="12.75">
      <c r="B66" s="50"/>
      <c r="C66" s="115"/>
      <c r="D66" s="115"/>
      <c r="G66" s="115"/>
      <c r="H66" s="115"/>
      <c r="I66" s="115"/>
      <c r="J66" s="115"/>
      <c r="K66" s="115"/>
    </row>
  </sheetData>
  <sheetProtection password="CC53" sheet="1" formatCells="0" formatColumns="0" formatRows="0" selectLockedCells="1"/>
  <mergeCells count="102">
    <mergeCell ref="H50:H52"/>
    <mergeCell ref="H53:H55"/>
    <mergeCell ref="G14:G15"/>
    <mergeCell ref="G50:G52"/>
    <mergeCell ref="G53:G55"/>
    <mergeCell ref="B50:B52"/>
    <mergeCell ref="C53:C55"/>
    <mergeCell ref="E53:E55"/>
    <mergeCell ref="F53:F55"/>
    <mergeCell ref="K53:K55"/>
    <mergeCell ref="J14:J15"/>
    <mergeCell ref="J50:J52"/>
    <mergeCell ref="J53:J55"/>
    <mergeCell ref="I14:I15"/>
    <mergeCell ref="I50:I52"/>
    <mergeCell ref="I53:I55"/>
    <mergeCell ref="H14:H15"/>
    <mergeCell ref="B41:B42"/>
    <mergeCell ref="K50:K52"/>
    <mergeCell ref="B43:B44"/>
    <mergeCell ref="L14:L15"/>
    <mergeCell ref="L50:L52"/>
    <mergeCell ref="L53:L55"/>
    <mergeCell ref="E14:E15"/>
    <mergeCell ref="F14:F15"/>
    <mergeCell ref="E50:E52"/>
    <mergeCell ref="F50:F52"/>
    <mergeCell ref="B14:B15"/>
    <mergeCell ref="B31:B32"/>
    <mergeCell ref="B33:B34"/>
    <mergeCell ref="B35:B36"/>
    <mergeCell ref="B37:B38"/>
    <mergeCell ref="B39:B40"/>
    <mergeCell ref="M53:M55"/>
    <mergeCell ref="D50:D52"/>
    <mergeCell ref="A53:A55"/>
    <mergeCell ref="B53:B55"/>
    <mergeCell ref="A14:A15"/>
    <mergeCell ref="B7:D7"/>
    <mergeCell ref="A50:A52"/>
    <mergeCell ref="C50:C52"/>
    <mergeCell ref="D53:D55"/>
    <mergeCell ref="M50:M52"/>
    <mergeCell ref="A41:A42"/>
    <mergeCell ref="A43:A44"/>
    <mergeCell ref="A17:A18"/>
    <mergeCell ref="A19:A20"/>
    <mergeCell ref="A21:A22"/>
    <mergeCell ref="A25:A26"/>
    <mergeCell ref="A27:A28"/>
    <mergeCell ref="A31:A32"/>
    <mergeCell ref="A23:A24"/>
    <mergeCell ref="B27:B28"/>
    <mergeCell ref="B29:B30"/>
    <mergeCell ref="A33:A34"/>
    <mergeCell ref="A35:A36"/>
    <mergeCell ref="A37:A38"/>
    <mergeCell ref="A39:A40"/>
    <mergeCell ref="C47:C48"/>
    <mergeCell ref="C29:C30"/>
    <mergeCell ref="A45:A46"/>
    <mergeCell ref="A47:A48"/>
    <mergeCell ref="A29:A30"/>
    <mergeCell ref="B17:B18"/>
    <mergeCell ref="B19:B20"/>
    <mergeCell ref="B21:B22"/>
    <mergeCell ref="B23:B24"/>
    <mergeCell ref="B25:B26"/>
    <mergeCell ref="D25:D26"/>
    <mergeCell ref="D27:D28"/>
    <mergeCell ref="B45:B46"/>
    <mergeCell ref="B47:B48"/>
    <mergeCell ref="C17:C18"/>
    <mergeCell ref="C19:C20"/>
    <mergeCell ref="C21:C22"/>
    <mergeCell ref="C23:C24"/>
    <mergeCell ref="C25:C26"/>
    <mergeCell ref="C27:C28"/>
    <mergeCell ref="C31:C32"/>
    <mergeCell ref="C33:C34"/>
    <mergeCell ref="D35:D36"/>
    <mergeCell ref="D37:D38"/>
    <mergeCell ref="D39:D40"/>
    <mergeCell ref="C41:C42"/>
    <mergeCell ref="C43:C44"/>
    <mergeCell ref="C45:C46"/>
    <mergeCell ref="C35:C36"/>
    <mergeCell ref="C37:C38"/>
    <mergeCell ref="C39:C40"/>
    <mergeCell ref="D41:D42"/>
    <mergeCell ref="D43:D44"/>
    <mergeCell ref="D45:D46"/>
    <mergeCell ref="D47:D48"/>
    <mergeCell ref="K14:K15"/>
    <mergeCell ref="M14:M15"/>
    <mergeCell ref="D29:D30"/>
    <mergeCell ref="D31:D32"/>
    <mergeCell ref="D33:D34"/>
    <mergeCell ref="D17:D18"/>
    <mergeCell ref="D19:D20"/>
    <mergeCell ref="D21:D22"/>
    <mergeCell ref="D23:D24"/>
  </mergeCells>
  <conditionalFormatting sqref="K17:M17 K19:M19 K21:M21 K23:M23 K25:M25 K27:M27 K29:M29 K31:M31 K35:M35 K37:M37 K39:M39 K41:M41 K43:M43 K45:M45 K47:M47 K33:M33">
    <cfRule type="cellIs" priority="1489" dxfId="1" operator="equal" stopIfTrue="1">
      <formula>0</formula>
    </cfRule>
    <cfRule type="cellIs" priority="1490" dxfId="42" operator="greaterThan" stopIfTrue="1">
      <formula>0.0000001</formula>
    </cfRule>
  </conditionalFormatting>
  <conditionalFormatting sqref="K17:M17 K19:M19 K21:M21 K23:M23 K25:M25 K27:M27 K29:M29 K31:M31 K35:M35 K37:M37 K39:M39 K41:M41 K43:M43 K45:M45 K47:M47 K33:M33">
    <cfRule type="cellIs" priority="1373" dxfId="1" operator="equal" stopIfTrue="1">
      <formula>0</formula>
    </cfRule>
    <cfRule type="cellIs" priority="1374" dxfId="43" operator="greaterThan" stopIfTrue="1">
      <formula>0.0000001</formula>
    </cfRule>
  </conditionalFormatting>
  <conditionalFormatting sqref="K17:M17 K19:M19 K21:M21 K23:M23 K25:M25 K27:M27 K29:M29 K31:M31 K35:M35 K37:M37 K39:M39 K41:M41 K43:M43 K45:M45 K47:M47 K33:M33">
    <cfRule type="cellIs" priority="1369" dxfId="1" operator="equal" stopIfTrue="1">
      <formula>0</formula>
    </cfRule>
    <cfRule type="cellIs" priority="1370" dxfId="44" operator="greaterThan" stopIfTrue="1">
      <formula>0.0000001</formula>
    </cfRule>
  </conditionalFormatting>
  <conditionalFormatting sqref="E17:J17 E19:J19 E21:J21 E23:J23 E25:J25 E27:J27 E29:J29 E31:J31 E35:J35 E37:J37 E39:J39 E41:J41 E43:J43 E45:J45 E47:J47 E33:J33">
    <cfRule type="cellIs" priority="29" dxfId="1" operator="equal" stopIfTrue="1">
      <formula>0</formula>
    </cfRule>
    <cfRule type="cellIs" priority="30" dxfId="42" operator="greaterThan" stopIfTrue="1">
      <formula>0.0000001</formula>
    </cfRule>
  </conditionalFormatting>
  <conditionalFormatting sqref="E17:J17 E19:J19 E21:J21 E23:J23 E25:J25 E27:J27 E29:J29 E31:J31 E35:J35 E37:J37 E39:J39 E41:J41 E43:J43 E45:J45 E47:J47 E33:J33">
    <cfRule type="cellIs" priority="27" dxfId="1" operator="equal" stopIfTrue="1">
      <formula>0</formula>
    </cfRule>
    <cfRule type="cellIs" priority="28" dxfId="43" operator="greaterThan" stopIfTrue="1">
      <formula>0.0000001</formula>
    </cfRule>
  </conditionalFormatting>
  <conditionalFormatting sqref="E17:J17 E19:J19 E21:J21 E23:J23 E25:J25 E27:J27 E29:J29 E31:J31 E35:J35 E37:J37 E39:J39 E41:J41 E43:J43 E45:J45 E47:J47 E33:J33">
    <cfRule type="cellIs" priority="25" dxfId="1" operator="equal" stopIfTrue="1">
      <formula>0</formula>
    </cfRule>
    <cfRule type="cellIs" priority="26" dxfId="44" operator="greaterThan" stopIfTrue="1">
      <formula>0.0000001</formula>
    </cfRule>
  </conditionalFormatting>
  <conditionalFormatting sqref="J17 J19 J21 J23 J25 J27 J29 J31 J35 J37 J39 J41 J43 J45 J47 J33">
    <cfRule type="cellIs" priority="23" dxfId="1" operator="equal" stopIfTrue="1">
      <formula>0</formula>
    </cfRule>
    <cfRule type="cellIs" priority="24" dxfId="42" operator="greaterThan" stopIfTrue="1">
      <formula>0.0000001</formula>
    </cfRule>
  </conditionalFormatting>
  <conditionalFormatting sqref="J17 J19 J21 J23 J25 J27 J29 J31 J35 J37 J39 J41 J43 J45 J47 J33">
    <cfRule type="cellIs" priority="21" dxfId="1" operator="equal" stopIfTrue="1">
      <formula>0</formula>
    </cfRule>
    <cfRule type="cellIs" priority="22" dxfId="43" operator="greaterThan" stopIfTrue="1">
      <formula>0.0000001</formula>
    </cfRule>
  </conditionalFormatting>
  <conditionalFormatting sqref="J17 J19 J21 J23 J25 J27 J29 J31 J35 J37 J39 J41 J43 J45 J47 J33">
    <cfRule type="cellIs" priority="19" dxfId="1" operator="equal" stopIfTrue="1">
      <formula>0</formula>
    </cfRule>
    <cfRule type="cellIs" priority="20" dxfId="44" operator="greaterThan" stopIfTrue="1">
      <formula>0.0000001</formula>
    </cfRule>
  </conditionalFormatting>
  <conditionalFormatting sqref="I17 I19 I21 I23 I25 I27 I29 I31 I35 I37 I39 I41 I43 I45 I47 I33">
    <cfRule type="cellIs" priority="17" dxfId="1" operator="equal" stopIfTrue="1">
      <formula>0</formula>
    </cfRule>
    <cfRule type="cellIs" priority="18" dxfId="42" operator="greaterThan" stopIfTrue="1">
      <formula>0.0000001</formula>
    </cfRule>
  </conditionalFormatting>
  <conditionalFormatting sqref="I17 I19 I21 I23 I25 I27 I29 I31 I35 I37 I39 I41 I43 I45 I47 I33">
    <cfRule type="cellIs" priority="15" dxfId="1" operator="equal" stopIfTrue="1">
      <formula>0</formula>
    </cfRule>
    <cfRule type="cellIs" priority="16" dxfId="43" operator="greaterThan" stopIfTrue="1">
      <formula>0.0000001</formula>
    </cfRule>
  </conditionalFormatting>
  <conditionalFormatting sqref="I17 I19 I21 I23 I25 I27 I29 I31 I35 I37 I39 I41 I43 I45 I47 I33">
    <cfRule type="cellIs" priority="13" dxfId="1" operator="equal" stopIfTrue="1">
      <formula>0</formula>
    </cfRule>
    <cfRule type="cellIs" priority="14" dxfId="44" operator="greaterThan" stopIfTrue="1">
      <formula>0.0000001</formula>
    </cfRule>
  </conditionalFormatting>
  <conditionalFormatting sqref="H17 H19 H21 H23 H25 H27 H29 H31 H35 H37 H39 H41 H43 H45 H47 H33">
    <cfRule type="cellIs" priority="11" dxfId="1" operator="equal" stopIfTrue="1">
      <formula>0</formula>
    </cfRule>
    <cfRule type="cellIs" priority="12" dxfId="42" operator="greaterThan" stopIfTrue="1">
      <formula>0.0000001</formula>
    </cfRule>
  </conditionalFormatting>
  <conditionalFormatting sqref="H17 H19 H21 H23 H25 H27 H29 H31 H35 H37 H39 H41 H43 H45 H47 H33">
    <cfRule type="cellIs" priority="9" dxfId="1" operator="equal" stopIfTrue="1">
      <formula>0</formula>
    </cfRule>
    <cfRule type="cellIs" priority="10" dxfId="43" operator="greaterThan" stopIfTrue="1">
      <formula>0.0000001</formula>
    </cfRule>
  </conditionalFormatting>
  <conditionalFormatting sqref="H17 H19 H21 H23 H25 H27 H29 H31 H35 H37 H39 H41 H43 H45 H47 H33">
    <cfRule type="cellIs" priority="7" dxfId="1" operator="equal" stopIfTrue="1">
      <formula>0</formula>
    </cfRule>
    <cfRule type="cellIs" priority="8" dxfId="44" operator="greaterThan" stopIfTrue="1">
      <formula>0.0000001</formula>
    </cfRule>
  </conditionalFormatting>
  <conditionalFormatting sqref="G17 G19 G21 G23 G25 G27 G29 G31 G35 G37 G39 G41 G43 G45 G47 G33">
    <cfRule type="cellIs" priority="5" dxfId="1" operator="equal" stopIfTrue="1">
      <formula>0</formula>
    </cfRule>
    <cfRule type="cellIs" priority="6" dxfId="42" operator="greaterThan" stopIfTrue="1">
      <formula>0.0000001</formula>
    </cfRule>
  </conditionalFormatting>
  <conditionalFormatting sqref="G17 G19 G21 G23 G25 G27 G29 G31 G35 G37 G39 G41 G43 G45 G47 G33">
    <cfRule type="cellIs" priority="3" dxfId="1" operator="equal" stopIfTrue="1">
      <formula>0</formula>
    </cfRule>
    <cfRule type="cellIs" priority="4" dxfId="43" operator="greaterThan" stopIfTrue="1">
      <formula>0.0000001</formula>
    </cfRule>
  </conditionalFormatting>
  <conditionalFormatting sqref="G17 G19 G21 G23 G25 G27 G29 G31 G35 G37 G39 G41 G43 G45 G47 G33">
    <cfRule type="cellIs" priority="1" dxfId="1" operator="equal" stopIfTrue="1">
      <formula>0</formula>
    </cfRule>
    <cfRule type="cellIs" priority="2" dxfId="44" operator="greaterThan" stopIfTrue="1">
      <formula>0.0000001</formula>
    </cfRule>
  </conditionalFormatting>
  <printOptions horizontalCentered="1"/>
  <pageMargins left="0.7086614173228347" right="0.7086614173228347" top="0.7480314960629921" bottom="0.7480314960629921" header="0.31496062992125984" footer="0.31496062992125984"/>
  <pageSetup fitToWidth="7" horizontalDpi="600" verticalDpi="600" orientation="landscape" paperSize="9" scale="44" r:id="rId1"/>
  <colBreaks count="1" manualBreakCount="1">
    <brk id="9" max="65" man="1"/>
  </colBreaks>
</worksheet>
</file>

<file path=xl/worksheets/sheet3.xml><?xml version="1.0" encoding="utf-8"?>
<worksheet xmlns="http://schemas.openxmlformats.org/spreadsheetml/2006/main" xmlns:r="http://schemas.openxmlformats.org/officeDocument/2006/relationships">
  <sheetPr>
    <pageSetUpPr fitToPage="1"/>
  </sheetPr>
  <dimension ref="A1:F61"/>
  <sheetViews>
    <sheetView zoomScalePageLayoutView="0" workbookViewId="0" topLeftCell="A13">
      <selection activeCell="M38" sqref="M38"/>
    </sheetView>
  </sheetViews>
  <sheetFormatPr defaultColWidth="9.140625" defaultRowHeight="12.75"/>
  <cols>
    <col min="1" max="1" width="14.00390625" style="50" customWidth="1"/>
    <col min="2" max="2" width="79.28125" style="55" customWidth="1"/>
    <col min="3" max="4" width="25.8515625" style="47" customWidth="1"/>
    <col min="5" max="5" width="20.00390625" style="56" bestFit="1" customWidth="1"/>
    <col min="6" max="16384" width="9.140625" style="34" customWidth="1"/>
  </cols>
  <sheetData>
    <row r="1" spans="1:5" ht="30.75" customHeight="1">
      <c r="A1" s="32"/>
      <c r="B1" s="33"/>
      <c r="C1" s="33"/>
      <c r="D1" s="33"/>
      <c r="E1" s="33"/>
    </row>
    <row r="2" spans="1:5" ht="12.75">
      <c r="A2" s="32"/>
      <c r="B2" s="35"/>
      <c r="C2" s="35"/>
      <c r="D2" s="35"/>
      <c r="E2" s="35"/>
    </row>
    <row r="3" spans="1:5" ht="9.75" customHeight="1">
      <c r="A3" s="32"/>
      <c r="B3" s="35"/>
      <c r="C3" s="35"/>
      <c r="D3" s="35"/>
      <c r="E3" s="35"/>
    </row>
    <row r="4" spans="1:6" ht="18">
      <c r="A4" s="32"/>
      <c r="B4" s="36"/>
      <c r="C4" s="36"/>
      <c r="D4" s="36"/>
      <c r="E4" s="36"/>
      <c r="F4" s="36"/>
    </row>
    <row r="5" spans="1:5" ht="25.5" customHeight="1" thickBot="1">
      <c r="A5" s="32"/>
      <c r="B5" s="37"/>
      <c r="C5" s="38"/>
      <c r="D5" s="38"/>
      <c r="E5" s="38"/>
    </row>
    <row r="6" spans="1:5" s="39" customFormat="1" ht="16.5" customHeight="1">
      <c r="A6" s="57" t="s">
        <v>0</v>
      </c>
      <c r="B6" s="58" t="str">
        <f>Orçamento!D5</f>
        <v>PSI - PRONTO SOCORRO INFANTIL</v>
      </c>
      <c r="C6" s="59"/>
      <c r="D6" s="59"/>
      <c r="E6" s="60"/>
    </row>
    <row r="7" spans="1:5" s="39" customFormat="1" ht="7.5" customHeight="1">
      <c r="A7" s="61"/>
      <c r="B7" s="62"/>
      <c r="C7" s="63"/>
      <c r="D7" s="63"/>
      <c r="E7" s="64"/>
    </row>
    <row r="8" spans="1:5" s="39" customFormat="1" ht="18" customHeight="1">
      <c r="A8" s="406" t="str">
        <f>Cronograma!A9</f>
        <v>Tipo de Intervenção:  REFORMA </v>
      </c>
      <c r="B8" s="406"/>
      <c r="C8" s="65"/>
      <c r="D8" s="66" t="str">
        <f>Orçamento!F7</f>
        <v>Área de intervenção:</v>
      </c>
      <c r="E8" s="67">
        <f>Orçamento!H7</f>
        <v>1232.71</v>
      </c>
    </row>
    <row r="9" spans="1:5" s="39" customFormat="1" ht="7.5" customHeight="1">
      <c r="A9" s="61"/>
      <c r="B9" s="62"/>
      <c r="C9" s="65"/>
      <c r="D9" s="68"/>
      <c r="E9" s="69"/>
    </row>
    <row r="10" spans="1:5" s="39" customFormat="1" ht="18" customHeight="1">
      <c r="A10" s="61" t="s">
        <v>3</v>
      </c>
      <c r="B10" s="70" t="str">
        <f>Orçamento!D9</f>
        <v>RUA JOSÉ MICHELOTTI, Nº 97</v>
      </c>
      <c r="C10" s="65"/>
      <c r="D10" s="66" t="str">
        <f>Orçamento!F9</f>
        <v>Investimento:</v>
      </c>
      <c r="E10" s="71" t="e">
        <f>Orçamento!H9</f>
        <v>#VALUE!</v>
      </c>
    </row>
    <row r="11" spans="1:5" s="39" customFormat="1" ht="7.5" customHeight="1">
      <c r="A11" s="61"/>
      <c r="B11" s="62"/>
      <c r="C11" s="65"/>
      <c r="D11" s="68"/>
      <c r="E11" s="69"/>
    </row>
    <row r="12" spans="1:5" s="39" customFormat="1" ht="18" customHeight="1">
      <c r="A12" s="61" t="s">
        <v>5</v>
      </c>
      <c r="B12" s="72" t="str">
        <f>Orçamento!D11</f>
        <v>SINAPI - (Julho/22) / CPOS - 186 / FDE - (Abr/22) /SIURB - (Jan/22)</v>
      </c>
      <c r="C12" s="65"/>
      <c r="D12" s="66" t="str">
        <f>Orçamento!F11</f>
        <v>Invest./Área:</v>
      </c>
      <c r="E12" s="73" t="e">
        <f>Orçamento!H11</f>
        <v>#VALUE!</v>
      </c>
    </row>
    <row r="13" spans="1:5" ht="7.5" customHeight="1" thickBot="1">
      <c r="A13" s="74"/>
      <c r="B13" s="75"/>
      <c r="C13" s="75"/>
      <c r="D13" s="75"/>
      <c r="E13" s="76"/>
    </row>
    <row r="14" spans="1:5" ht="18" customHeight="1" thickBot="1">
      <c r="A14" s="404"/>
      <c r="B14" s="404"/>
      <c r="C14" s="404"/>
      <c r="D14" s="404"/>
      <c r="E14" s="404"/>
    </row>
    <row r="15" spans="1:5" s="41" customFormat="1" ht="39.75" customHeight="1" thickBot="1">
      <c r="A15" s="77" t="s">
        <v>7</v>
      </c>
      <c r="B15" s="78" t="s">
        <v>9</v>
      </c>
      <c r="C15" s="79" t="s">
        <v>264</v>
      </c>
      <c r="D15" s="79" t="s">
        <v>265</v>
      </c>
      <c r="E15" s="80" t="s">
        <v>13</v>
      </c>
    </row>
    <row r="16" spans="1:5" s="42" customFormat="1" ht="4.5" customHeight="1">
      <c r="A16" s="81"/>
      <c r="B16" s="82"/>
      <c r="C16" s="83"/>
      <c r="D16" s="83"/>
      <c r="E16" s="84"/>
    </row>
    <row r="17" spans="1:5" s="42" customFormat="1" ht="19.5" customHeight="1">
      <c r="A17" s="85">
        <f>Orçamento!A14</f>
        <v>1</v>
      </c>
      <c r="B17" s="86" t="str">
        <f>Orçamento!D14</f>
        <v>SERVIÇOS PRELIMINARES</v>
      </c>
      <c r="C17" s="87">
        <f>VLOOKUP(B17,Orçamento!$D$14:$I$306,2,FALSE)</f>
        <v>0</v>
      </c>
      <c r="D17" s="88" t="e">
        <f>C17*Orçamento!$F$308</f>
        <v>#VALUE!</v>
      </c>
      <c r="E17" s="89" t="e">
        <f>VLOOKUP(B17,Orçamento!$D$14:$I319,6,FALSE)</f>
        <v>#DIV/0!</v>
      </c>
    </row>
    <row r="18" spans="1:5" s="15" customFormat="1" ht="4.5" customHeight="1">
      <c r="A18" s="90"/>
      <c r="B18" s="91"/>
      <c r="C18" s="92"/>
      <c r="D18" s="92"/>
      <c r="E18" s="93"/>
    </row>
    <row r="19" spans="1:5" s="42" customFormat="1" ht="19.5" customHeight="1">
      <c r="A19" s="85">
        <f>Orçamento!A32</f>
        <v>2</v>
      </c>
      <c r="B19" s="86" t="str">
        <f>Orçamento!D32</f>
        <v>DEMOLIÇÃO E RETIRADA</v>
      </c>
      <c r="C19" s="87">
        <f>VLOOKUP(B19,Orçamento!$D$14:$I$306,2,FALSE)</f>
        <v>0</v>
      </c>
      <c r="D19" s="88" t="e">
        <f>C19*Orçamento!$F$308</f>
        <v>#VALUE!</v>
      </c>
      <c r="E19" s="89" t="e">
        <f>VLOOKUP(B19,Orçamento!$D$14:$I319,6,FALSE)</f>
        <v>#DIV/0!</v>
      </c>
    </row>
    <row r="20" spans="1:5" s="15" customFormat="1" ht="4.5" customHeight="1">
      <c r="A20" s="90"/>
      <c r="B20" s="91"/>
      <c r="C20" s="92"/>
      <c r="D20" s="92"/>
      <c r="E20" s="93"/>
    </row>
    <row r="21" spans="1:5" s="42" customFormat="1" ht="19.5" customHeight="1">
      <c r="A21" s="85">
        <f>Orçamento!A58</f>
        <v>3</v>
      </c>
      <c r="B21" s="86" t="str">
        <f>Orçamento!D58</f>
        <v>CALÇADA</v>
      </c>
      <c r="C21" s="87">
        <f>VLOOKUP(B21,Orçamento!$D$14:$I$306,2,FALSE)</f>
        <v>0</v>
      </c>
      <c r="D21" s="88" t="e">
        <f>C21*Orçamento!$F$308</f>
        <v>#VALUE!</v>
      </c>
      <c r="E21" s="89" t="e">
        <f>VLOOKUP(B21,Orçamento!$D$14:$I319,6,FALSE)</f>
        <v>#DIV/0!</v>
      </c>
    </row>
    <row r="22" spans="1:5" s="15" customFormat="1" ht="4.5" customHeight="1">
      <c r="A22" s="90"/>
      <c r="B22" s="91"/>
      <c r="C22" s="92"/>
      <c r="D22" s="92"/>
      <c r="E22" s="93"/>
    </row>
    <row r="23" spans="1:5" s="42" customFormat="1" ht="19.5" customHeight="1">
      <c r="A23" s="85">
        <f>Orçamento!A71</f>
        <v>4</v>
      </c>
      <c r="B23" s="86" t="str">
        <f>Orçamento!D71</f>
        <v>ALVENARIA E OUTROS ELEMENTOS DIVISÓRIOS</v>
      </c>
      <c r="C23" s="87">
        <f>VLOOKUP(B23,Orçamento!$D$14:$I$306,2,FALSE)</f>
        <v>0</v>
      </c>
      <c r="D23" s="88" t="e">
        <f>C23*Orçamento!$F$308</f>
        <v>#VALUE!</v>
      </c>
      <c r="E23" s="89" t="e">
        <f>VLOOKUP(B23,Orçamento!$D$14:$I319,6,FALSE)</f>
        <v>#DIV/0!</v>
      </c>
    </row>
    <row r="24" spans="1:5" s="15" customFormat="1" ht="4.5" customHeight="1">
      <c r="A24" s="90"/>
      <c r="B24" s="91"/>
      <c r="C24" s="92"/>
      <c r="D24" s="92"/>
      <c r="E24" s="93"/>
    </row>
    <row r="25" spans="1:5" s="42" customFormat="1" ht="19.5" customHeight="1">
      <c r="A25" s="85">
        <f>Orçamento!A83</f>
        <v>5</v>
      </c>
      <c r="B25" s="86" t="str">
        <f>Orçamento!D83</f>
        <v>ELEMENTOS DE MADEIRA / COMPONENTES ESPECIAIS</v>
      </c>
      <c r="C25" s="87">
        <f>VLOOKUP(B25,Orçamento!$D$14:$I$306,2,FALSE)</f>
        <v>0</v>
      </c>
      <c r="D25" s="88" t="e">
        <f>C25*Orçamento!$F$308</f>
        <v>#VALUE!</v>
      </c>
      <c r="E25" s="89" t="e">
        <f>VLOOKUP(B25,Orçamento!$D$14:$I319,6,FALSE)</f>
        <v>#DIV/0!</v>
      </c>
    </row>
    <row r="26" spans="1:5" s="15" customFormat="1" ht="4.5" customHeight="1">
      <c r="A26" s="90"/>
      <c r="B26" s="91"/>
      <c r="C26" s="92"/>
      <c r="D26" s="92"/>
      <c r="E26" s="93"/>
    </row>
    <row r="27" spans="1:5" s="42" customFormat="1" ht="19.5" customHeight="1">
      <c r="A27" s="85">
        <f>Orçamento!A103</f>
        <v>6</v>
      </c>
      <c r="B27" s="86" t="str">
        <f>Orçamento!D103</f>
        <v>ELEMENTOS METÁLICOS / COMPONENTES ESPECIAIS</v>
      </c>
      <c r="C27" s="87">
        <f>VLOOKUP(B27,Orçamento!$D$14:$I$306,2,FALSE)</f>
        <v>0</v>
      </c>
      <c r="D27" s="88" t="e">
        <f>C27*Orçamento!$F$308</f>
        <v>#VALUE!</v>
      </c>
      <c r="E27" s="89" t="e">
        <f>VLOOKUP(B27,Orçamento!$D$14:$I319,6,FALSE)</f>
        <v>#DIV/0!</v>
      </c>
    </row>
    <row r="28" spans="1:5" s="15" customFormat="1" ht="4.5" customHeight="1">
      <c r="A28" s="90"/>
      <c r="B28" s="91"/>
      <c r="C28" s="92"/>
      <c r="D28" s="92"/>
      <c r="E28" s="93"/>
    </row>
    <row r="29" spans="1:5" s="42" customFormat="1" ht="19.5" customHeight="1">
      <c r="A29" s="85">
        <f>Orçamento!A123</f>
        <v>7</v>
      </c>
      <c r="B29" s="86" t="str">
        <f>Orçamento!D123</f>
        <v>TAMPOS E BANCADAS</v>
      </c>
      <c r="C29" s="87">
        <f>VLOOKUP(B29,Orçamento!$D$14:$I$306,2,FALSE)</f>
        <v>0</v>
      </c>
      <c r="D29" s="88" t="e">
        <f>C29*Orçamento!$F$308</f>
        <v>#VALUE!</v>
      </c>
      <c r="E29" s="89" t="e">
        <f>VLOOKUP(B29,Orçamento!$D$14:$I317,6,FALSE)</f>
        <v>#DIV/0!</v>
      </c>
    </row>
    <row r="30" spans="1:5" s="15" customFormat="1" ht="4.5" customHeight="1">
      <c r="A30" s="90"/>
      <c r="B30" s="91"/>
      <c r="C30" s="92"/>
      <c r="D30" s="92"/>
      <c r="E30" s="93"/>
    </row>
    <row r="31" spans="1:5" s="42" customFormat="1" ht="19.5" customHeight="1">
      <c r="A31" s="85">
        <f>Orçamento!A130</f>
        <v>8</v>
      </c>
      <c r="B31" s="86" t="str">
        <f>Orçamento!D130</f>
        <v>IMPERMEABILIZALÇÃO</v>
      </c>
      <c r="C31" s="87">
        <f>VLOOKUP(B31,Orçamento!$D$14:$I$306,2,FALSE)</f>
        <v>0</v>
      </c>
      <c r="D31" s="88" t="e">
        <f>C31*Orçamento!$F$308</f>
        <v>#VALUE!</v>
      </c>
      <c r="E31" s="89" t="e">
        <f>VLOOKUP(B31,Orçamento!$D$14:$I319,6,FALSE)</f>
        <v>#DIV/0!</v>
      </c>
    </row>
    <row r="32" spans="1:5" s="15" customFormat="1" ht="4.5" customHeight="1">
      <c r="A32" s="90"/>
      <c r="B32" s="91"/>
      <c r="C32" s="92"/>
      <c r="D32" s="92"/>
      <c r="E32" s="93"/>
    </row>
    <row r="33" spans="1:5" s="42" customFormat="1" ht="19.5" customHeight="1">
      <c r="A33" s="85">
        <f>Orçamento!A134</f>
        <v>9</v>
      </c>
      <c r="B33" s="86" t="str">
        <f>Orçamento!D134</f>
        <v>INSTALAÇÃO HIDRÁULICA</v>
      </c>
      <c r="C33" s="87">
        <f>VLOOKUP(B33,Orçamento!$D$14:$I$306,2,FALSE)</f>
        <v>0</v>
      </c>
      <c r="D33" s="88" t="e">
        <f>C33*Orçamento!$F$308</f>
        <v>#VALUE!</v>
      </c>
      <c r="E33" s="89" t="e">
        <f>VLOOKUP(B33,Orçamento!$D$14:$I319,6,FALSE)</f>
        <v>#DIV/0!</v>
      </c>
    </row>
    <row r="34" spans="1:5" s="15" customFormat="1" ht="4.5" customHeight="1">
      <c r="A34" s="90"/>
      <c r="B34" s="91"/>
      <c r="C34" s="92"/>
      <c r="D34" s="92"/>
      <c r="E34" s="93"/>
    </row>
    <row r="35" spans="1:5" s="42" customFormat="1" ht="19.5" customHeight="1">
      <c r="A35" s="85">
        <f>Orçamento!A169</f>
        <v>10</v>
      </c>
      <c r="B35" s="86" t="str">
        <f>Orçamento!D169</f>
        <v>INSTALAÇÃO ELÉTRICA</v>
      </c>
      <c r="C35" s="87">
        <f>VLOOKUP(B35,Orçamento!$D$14:$I$306,2,FALSE)</f>
        <v>0</v>
      </c>
      <c r="D35" s="88" t="e">
        <f>C35*Orçamento!$F$308</f>
        <v>#VALUE!</v>
      </c>
      <c r="E35" s="89" t="e">
        <f>VLOOKUP(B35,Orçamento!$D$14:$I319,6,FALSE)</f>
        <v>#DIV/0!</v>
      </c>
    </row>
    <row r="36" spans="1:5" s="15" customFormat="1" ht="4.5" customHeight="1">
      <c r="A36" s="90"/>
      <c r="B36" s="91"/>
      <c r="C36" s="92"/>
      <c r="D36" s="92"/>
      <c r="E36" s="93"/>
    </row>
    <row r="37" spans="1:5" s="42" customFormat="1" ht="19.5" customHeight="1">
      <c r="A37" s="85">
        <f>Orçamento!A245</f>
        <v>11</v>
      </c>
      <c r="B37" s="86" t="str">
        <f>Orçamento!D245</f>
        <v>FORRO</v>
      </c>
      <c r="C37" s="87">
        <f>VLOOKUP(B37,Orçamento!$D$14:$I$306,2,FALSE)</f>
        <v>0</v>
      </c>
      <c r="D37" s="88" t="e">
        <f>C37*Orçamento!$F$308</f>
        <v>#VALUE!</v>
      </c>
      <c r="E37" s="89" t="e">
        <f>VLOOKUP(B37,Orçamento!$D$14:$I319,6,FALSE)</f>
        <v>#DIV/0!</v>
      </c>
    </row>
    <row r="38" spans="1:5" s="15" customFormat="1" ht="4.5" customHeight="1">
      <c r="A38" s="90"/>
      <c r="B38" s="91"/>
      <c r="C38" s="92"/>
      <c r="D38" s="92"/>
      <c r="E38" s="93"/>
    </row>
    <row r="39" spans="1:5" s="42" customFormat="1" ht="19.5" customHeight="1">
      <c r="A39" s="85">
        <f>Orçamento!A250</f>
        <v>12</v>
      </c>
      <c r="B39" s="86" t="str">
        <f>Orçamento!D250</f>
        <v>REVESTIMENTO DE PAREDE</v>
      </c>
      <c r="C39" s="87">
        <f>VLOOKUP(B39,Orçamento!$D$14:$I$306,2,FALSE)</f>
        <v>0</v>
      </c>
      <c r="D39" s="88" t="e">
        <f>C39*Orçamento!$F$308</f>
        <v>#VALUE!</v>
      </c>
      <c r="E39" s="89" t="e">
        <f>VLOOKUP(B39,Orçamento!$D$14:$I319,6,FALSE)</f>
        <v>#DIV/0!</v>
      </c>
    </row>
    <row r="40" spans="1:5" s="42" customFormat="1" ht="4.5" customHeight="1">
      <c r="A40" s="90"/>
      <c r="B40" s="91"/>
      <c r="C40" s="92"/>
      <c r="D40" s="92"/>
      <c r="E40" s="93"/>
    </row>
    <row r="41" spans="1:5" s="42" customFormat="1" ht="19.5" customHeight="1">
      <c r="A41" s="85">
        <f>Orçamento!A259</f>
        <v>13</v>
      </c>
      <c r="B41" s="86" t="str">
        <f>Orçamento!D259</f>
        <v>PISOS / SOLEIRAS </v>
      </c>
      <c r="C41" s="87">
        <f>VLOOKUP(B41,Orçamento!$D$14:$I$306,2,FALSE)</f>
        <v>0</v>
      </c>
      <c r="D41" s="88" t="e">
        <f>C41*Orçamento!$F$308</f>
        <v>#VALUE!</v>
      </c>
      <c r="E41" s="89" t="e">
        <f>VLOOKUP(B41,Orçamento!$D$14:$I319,6,FALSE)</f>
        <v>#DIV/0!</v>
      </c>
    </row>
    <row r="42" spans="1:5" s="42" customFormat="1" ht="4.5" customHeight="1">
      <c r="A42" s="90"/>
      <c r="B42" s="91"/>
      <c r="C42" s="92"/>
      <c r="D42" s="92"/>
      <c r="E42" s="93"/>
    </row>
    <row r="43" spans="1:5" s="42" customFormat="1" ht="19.5" customHeight="1">
      <c r="A43" s="85">
        <f>Orçamento!A266</f>
        <v>14</v>
      </c>
      <c r="B43" s="86" t="str">
        <f>Orçamento!D266</f>
        <v>PINTURAS</v>
      </c>
      <c r="C43" s="87">
        <f>VLOOKUP(B43,Orçamento!$D$14:$I$306,2,FALSE)</f>
        <v>0</v>
      </c>
      <c r="D43" s="88" t="e">
        <f>C43*Orçamento!$F$308</f>
        <v>#VALUE!</v>
      </c>
      <c r="E43" s="89" t="e">
        <f>VLOOKUP(B43,Orçamento!$D$14:$I319,6,FALSE)</f>
        <v>#DIV/0!</v>
      </c>
    </row>
    <row r="44" spans="1:5" s="42" customFormat="1" ht="4.5" customHeight="1">
      <c r="A44" s="90"/>
      <c r="B44" s="91"/>
      <c r="C44" s="92"/>
      <c r="D44" s="92"/>
      <c r="E44" s="93"/>
    </row>
    <row r="45" spans="1:5" s="42" customFormat="1" ht="19.5" customHeight="1">
      <c r="A45" s="85">
        <f>Orçamento!A280</f>
        <v>15</v>
      </c>
      <c r="B45" s="86" t="str">
        <f>Orçamento!D280</f>
        <v>SINALIZAÇÃO</v>
      </c>
      <c r="C45" s="87">
        <f>Orçamento!E280</f>
        <v>0</v>
      </c>
      <c r="D45" s="88" t="e">
        <f>C45*Orçamento!$F$308</f>
        <v>#VALUE!</v>
      </c>
      <c r="E45" s="89" t="e">
        <f>VLOOKUP(B45,Orçamento!$D$14:$I321,6,FALSE)</f>
        <v>#DIV/0!</v>
      </c>
    </row>
    <row r="46" spans="1:5" s="42" customFormat="1" ht="4.5" customHeight="1">
      <c r="A46" s="90"/>
      <c r="B46" s="91"/>
      <c r="C46" s="92"/>
      <c r="D46" s="92"/>
      <c r="E46" s="93"/>
    </row>
    <row r="47" spans="1:5" s="42" customFormat="1" ht="19.5" customHeight="1">
      <c r="A47" s="85">
        <f>Orçamento!A289</f>
        <v>16</v>
      </c>
      <c r="B47" s="86" t="str">
        <f>Orçamento!D289</f>
        <v>SERVIÇOS COMPLEMENTARES</v>
      </c>
      <c r="C47" s="87">
        <f>VLOOKUP(B47,Orçamento!$D$14:$I$306,2,FALSE)</f>
        <v>0</v>
      </c>
      <c r="D47" s="88" t="e">
        <f>C47*Orçamento!$F$308</f>
        <v>#VALUE!</v>
      </c>
      <c r="E47" s="89" t="e">
        <f>VLOOKUP(B47,Orçamento!$D$14:$I319,6,FALSE)</f>
        <v>#DIV/0!</v>
      </c>
    </row>
    <row r="48" spans="1:5" s="42" customFormat="1" ht="4.5" customHeight="1">
      <c r="A48" s="90"/>
      <c r="B48" s="91"/>
      <c r="C48" s="92"/>
      <c r="D48" s="92"/>
      <c r="E48" s="93"/>
    </row>
    <row r="49" spans="1:5" ht="27" customHeight="1" thickBot="1">
      <c r="A49" s="405" t="s">
        <v>266</v>
      </c>
      <c r="B49" s="405"/>
      <c r="C49" s="94">
        <f>SUM(C17:C48)</f>
        <v>0</v>
      </c>
      <c r="D49" s="94" t="e">
        <f>SUM(D17:D48)</f>
        <v>#VALUE!</v>
      </c>
      <c r="E49" s="95" t="e">
        <f>SUM(E17:E48)</f>
        <v>#DIV/0!</v>
      </c>
    </row>
    <row r="50" spans="1:5" ht="12.75" customHeight="1">
      <c r="A50" s="96"/>
      <c r="B50" s="96"/>
      <c r="C50" s="97"/>
      <c r="D50" s="97"/>
      <c r="E50" s="98"/>
    </row>
    <row r="51" spans="1:5" ht="12.75" customHeight="1">
      <c r="A51" s="43"/>
      <c r="B51" s="43"/>
      <c r="C51" s="44"/>
      <c r="D51" s="46"/>
      <c r="E51" s="45"/>
    </row>
    <row r="52" spans="1:5" ht="12.75" customHeight="1">
      <c r="A52" s="43"/>
      <c r="B52" s="43"/>
      <c r="D52" s="46"/>
      <c r="E52" s="45"/>
    </row>
    <row r="53" spans="1:5" ht="15" customHeight="1">
      <c r="A53" s="32"/>
      <c r="B53" s="32"/>
      <c r="E53" s="46"/>
    </row>
    <row r="54" spans="1:5" ht="12.75" customHeight="1">
      <c r="A54" s="43"/>
      <c r="B54" s="48"/>
      <c r="C54" s="44"/>
      <c r="D54" s="44"/>
      <c r="E54" s="45"/>
    </row>
    <row r="55" spans="1:5" ht="12.75" customHeight="1">
      <c r="A55" s="43"/>
      <c r="B55" s="43"/>
      <c r="C55" s="44"/>
      <c r="D55" s="44"/>
      <c r="E55" s="45"/>
    </row>
    <row r="56" spans="1:5" ht="12.75" customHeight="1">
      <c r="A56" s="43"/>
      <c r="B56" s="48"/>
      <c r="C56" s="44"/>
      <c r="D56" s="44"/>
      <c r="E56" s="45"/>
    </row>
    <row r="57" spans="1:5" ht="12.75" customHeight="1">
      <c r="A57" s="43"/>
      <c r="B57" s="43"/>
      <c r="C57" s="49"/>
      <c r="D57" s="49"/>
      <c r="E57" s="49"/>
    </row>
    <row r="58" spans="2:5" ht="15" customHeight="1">
      <c r="B58" s="51"/>
      <c r="C58" s="52"/>
      <c r="D58" s="52"/>
      <c r="E58" s="52"/>
    </row>
    <row r="59" spans="2:5" ht="12.75" customHeight="1">
      <c r="B59" s="53"/>
      <c r="C59" s="54"/>
      <c r="D59" s="54"/>
      <c r="E59" s="54"/>
    </row>
    <row r="60" spans="2:5" ht="12.75" customHeight="1">
      <c r="B60" s="53"/>
      <c r="C60" s="54"/>
      <c r="D60" s="54"/>
      <c r="E60" s="54"/>
    </row>
    <row r="61" spans="2:5" ht="12.75" customHeight="1">
      <c r="B61" s="50"/>
      <c r="C61" s="54"/>
      <c r="D61" s="54"/>
      <c r="E61" s="54"/>
    </row>
  </sheetData>
  <sheetProtection password="CC53" sheet="1" formatCells="0" formatColumns="0" formatRows="0" selectLockedCells="1"/>
  <mergeCells count="3">
    <mergeCell ref="A14:E14"/>
    <mergeCell ref="A49:B49"/>
    <mergeCell ref="A8:B8"/>
  </mergeCells>
  <printOptions horizontalCentered="1"/>
  <pageMargins left="0.7874015748031497" right="0.3937007874015748" top="0.7874015748031497" bottom="0.3937007874015748" header="0.5118110236220472" footer="0"/>
  <pageSetup fitToHeight="0" fitToWidth="1" horizontalDpi="300" verticalDpi="300" orientation="portrait"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dc:creator>
  <cp:keywords/>
  <dc:description/>
  <cp:lastModifiedBy>Hareta</cp:lastModifiedBy>
  <cp:lastPrinted>2022-09-15T12:36:49Z</cp:lastPrinted>
  <dcterms:created xsi:type="dcterms:W3CDTF">2017-01-12T18:28:45Z</dcterms:created>
  <dcterms:modified xsi:type="dcterms:W3CDTF">2022-09-19T18:02:41Z</dcterms:modified>
  <cp:category/>
  <cp:version/>
  <cp:contentType/>
  <cp:contentStatus/>
</cp:coreProperties>
</file>